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neha\sentiment_analysis\"/>
    </mc:Choice>
  </mc:AlternateContent>
  <xr:revisionPtr revIDLastSave="0" documentId="13_ncr:1_{CCAFE7EE-89AF-4881-AE30-716D406C66DB}" xr6:coauthVersionLast="46" xr6:coauthVersionMax="46" xr10:uidLastSave="{00000000-0000-0000-0000-000000000000}"/>
  <bookViews>
    <workbookView xWindow="-108" yWindow="-108" windowWidth="23256" windowHeight="12576" xr2:uid="{00000000-000D-0000-FFFF-FFFF00000000}"/>
  </bookViews>
  <sheets>
    <sheet name="Facebook" sheetId="1" r:id="rId1"/>
    <sheet name="Google Ads" sheetId="2" r:id="rId2"/>
    <sheet name="Site Visits" sheetId="3" r:id="rId3"/>
  </sheets>
  <definedNames>
    <definedName name="Z_0CA11277_9A03_4800_8D5F_B8624029F2B7_.wvu.FilterData" localSheetId="0" hidden="1">Facebook!$A$1:$Z$263</definedName>
    <definedName name="Z_3290949C_807D_4D4E_8729_6BB67DD22B1C_.wvu.FilterData" localSheetId="0" hidden="1">Facebook!$A$1:$K$480</definedName>
    <definedName name="Z_71B14957_1C71_4B8C_B4D5_358FE1D05FFB_.wvu.FilterData" localSheetId="0" hidden="1">Facebook!$A$1:$Z$996</definedName>
    <definedName name="Z_82F1EF57_09EE_4626_B930_A698E745F927_.wvu.FilterData" localSheetId="0" hidden="1">Facebook!$A$1:$Z$996</definedName>
    <definedName name="Z_93A00F69_8167_450F_BE52_52B55C51D9C1_.wvu.FilterData" localSheetId="0" hidden="1">Facebook!$H$1:$H$996</definedName>
    <definedName name="Z_C22D0FE0_8A10_4D1B_8A6E_DB0B5920ABE1_.wvu.FilterData" localSheetId="0" hidden="1">Facebook!$A$1:$Z$240</definedName>
    <definedName name="Z_D259E67F_51B5_41AA_81A8_5221AF5EBF63_.wvu.FilterData" localSheetId="0" hidden="1">Facebook!$A$1:$Z$240</definedName>
  </definedNames>
  <calcPr calcId="191029"/>
  <customWorkbookViews>
    <customWorkbookView name="Filter 1" guid="{D259E67F-51B5-41AA-81A8-5221AF5EBF63}" maximized="1" windowWidth="0" windowHeight="0" activeSheetId="0"/>
    <customWorkbookView name="Filter 3" guid="{C22D0FE0-8A10-4D1B-8A6E-DB0B5920ABE1}" maximized="1" windowWidth="0" windowHeight="0" activeSheetId="0"/>
    <customWorkbookView name="Filter 2" guid="{0CA11277-9A03-4800-8D5F-B8624029F2B7}" maximized="1" windowWidth="0" windowHeight="0" activeSheetId="0"/>
    <customWorkbookView name="Filter 5" guid="{71B14957-1C71-4B8C-B4D5-358FE1D05FFB}" maximized="1" windowWidth="0" windowHeight="0" activeSheetId="0"/>
    <customWorkbookView name="Filter 4" guid="{3290949C-807D-4D4E-8729-6BB67DD22B1C}" maximized="1" windowWidth="0" windowHeight="0" activeSheetId="0"/>
    <customWorkbookView name="Filter 7" guid="{82F1EF57-09EE-4626-B930-A698E745F927}" maximized="1" windowWidth="0" windowHeight="0" activeSheetId="0"/>
    <customWorkbookView name="Filter 6" guid="{93A00F69-8167-450F-BE52-52B55C51D9C1}" maximized="1" windowWidth="0" windowHeight="0" activeSheetId="0"/>
  </customWorkbookViews>
</workbook>
</file>

<file path=xl/calcChain.xml><?xml version="1.0" encoding="utf-8"?>
<calcChain xmlns="http://schemas.openxmlformats.org/spreadsheetml/2006/main">
  <c r="F75" i="3" l="1"/>
  <c r="F74" i="3"/>
  <c r="F73" i="3"/>
  <c r="F71" i="3"/>
  <c r="F70" i="3"/>
  <c r="F69" i="3"/>
  <c r="F68" i="3"/>
  <c r="F67" i="3"/>
  <c r="F66" i="3"/>
  <c r="F65" i="3"/>
  <c r="F64" i="3"/>
  <c r="F63" i="3"/>
  <c r="F62" i="3"/>
  <c r="F60" i="3"/>
  <c r="F59" i="3"/>
  <c r="F58" i="3"/>
  <c r="F57" i="3"/>
  <c r="F55" i="3"/>
  <c r="F54" i="3"/>
  <c r="F53" i="3"/>
  <c r="F52" i="3"/>
  <c r="F51" i="3"/>
  <c r="F50" i="3"/>
  <c r="F48" i="3"/>
  <c r="F47" i="3"/>
  <c r="F46" i="3"/>
  <c r="F45" i="3"/>
  <c r="F44" i="3"/>
  <c r="F43" i="3"/>
  <c r="F42" i="3"/>
  <c r="F41" i="3"/>
  <c r="F40" i="3"/>
  <c r="F37" i="3"/>
  <c r="F36" i="3"/>
  <c r="F35" i="3"/>
  <c r="F34" i="3"/>
  <c r="F33" i="3"/>
  <c r="F32" i="3"/>
  <c r="F31" i="3"/>
  <c r="A31" i="3"/>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F567" i="1"/>
  <c r="F566" i="1"/>
  <c r="F564" i="1"/>
  <c r="F563" i="1"/>
  <c r="F562" i="1"/>
  <c r="F561" i="1"/>
  <c r="F560" i="1"/>
  <c r="F558" i="1"/>
  <c r="F557" i="1"/>
  <c r="F556" i="1"/>
  <c r="F555" i="1"/>
  <c r="F554" i="1"/>
  <c r="F553" i="1"/>
  <c r="F552" i="1"/>
  <c r="F550" i="1"/>
  <c r="F549" i="1"/>
  <c r="F548" i="1"/>
  <c r="F547" i="1"/>
  <c r="F546" i="1"/>
  <c r="F545" i="1"/>
  <c r="F544" i="1"/>
  <c r="F543" i="1"/>
  <c r="F542" i="1"/>
  <c r="F541" i="1"/>
  <c r="F540" i="1"/>
  <c r="F538" i="1"/>
  <c r="F536" i="1"/>
  <c r="F535" i="1"/>
  <c r="F534" i="1"/>
  <c r="F533" i="1"/>
  <c r="F532" i="1"/>
  <c r="F531" i="1"/>
  <c r="F530" i="1"/>
  <c r="F529" i="1"/>
  <c r="F528" i="1"/>
  <c r="F527" i="1"/>
  <c r="F526" i="1"/>
  <c r="F525" i="1"/>
  <c r="F524" i="1"/>
  <c r="F523" i="1"/>
  <c r="F522" i="1"/>
  <c r="F521" i="1"/>
  <c r="F520" i="1"/>
  <c r="F519" i="1"/>
  <c r="F518"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4" i="1"/>
  <c r="F473" i="1"/>
  <c r="F471" i="1"/>
  <c r="F470" i="1"/>
  <c r="F468" i="1"/>
  <c r="F467" i="1"/>
  <c r="F466" i="1"/>
  <c r="F465" i="1"/>
  <c r="F464" i="1"/>
  <c r="F463" i="1"/>
  <c r="F462" i="1"/>
  <c r="F460" i="1"/>
  <c r="F459" i="1"/>
  <c r="F458" i="1"/>
  <c r="F457" i="1"/>
  <c r="F456" i="1"/>
  <c r="F455" i="1"/>
  <c r="F454" i="1"/>
  <c r="F453" i="1"/>
  <c r="F452" i="1"/>
  <c r="F451" i="1"/>
  <c r="F450" i="1"/>
  <c r="F449" i="1"/>
  <c r="F448" i="1"/>
  <c r="F447" i="1"/>
  <c r="F446" i="1"/>
  <c r="F445" i="1"/>
  <c r="F444" i="1"/>
  <c r="F443" i="1"/>
  <c r="F442" i="1"/>
  <c r="F441" i="1"/>
  <c r="F439" i="1"/>
  <c r="F438" i="1"/>
  <c r="F437" i="1"/>
  <c r="F436" i="1"/>
  <c r="F435" i="1"/>
  <c r="F434" i="1"/>
  <c r="F433" i="1"/>
  <c r="F432" i="1"/>
  <c r="F431" i="1"/>
  <c r="F430" i="1"/>
  <c r="F429" i="1"/>
  <c r="F428" i="1"/>
  <c r="F427" i="1"/>
  <c r="F426" i="1"/>
  <c r="F424" i="1"/>
  <c r="F423" i="1"/>
  <c r="F422" i="1"/>
  <c r="F421" i="1"/>
  <c r="F420" i="1"/>
  <c r="F418" i="1"/>
  <c r="F417" i="1"/>
  <c r="F416" i="1"/>
  <c r="F414" i="1"/>
  <c r="F411" i="1"/>
  <c r="F410" i="1"/>
  <c r="F409" i="1"/>
  <c r="F408" i="1"/>
  <c r="F407" i="1"/>
  <c r="F406" i="1"/>
  <c r="F405" i="1"/>
  <c r="F404" i="1"/>
  <c r="F403" i="1"/>
  <c r="F402" i="1"/>
  <c r="F401" i="1"/>
  <c r="F400" i="1"/>
  <c r="F399" i="1"/>
  <c r="F397" i="1"/>
  <c r="F396" i="1"/>
  <c r="F395" i="1"/>
  <c r="F394" i="1"/>
  <c r="F393" i="1"/>
  <c r="F392" i="1"/>
  <c r="F391" i="1"/>
  <c r="F390" i="1"/>
  <c r="F389" i="1"/>
  <c r="F388" i="1"/>
  <c r="F387" i="1"/>
  <c r="F384" i="1"/>
  <c r="F383" i="1"/>
  <c r="F380" i="1"/>
  <c r="F379" i="1"/>
  <c r="F377" i="1"/>
  <c r="F376" i="1"/>
  <c r="F375" i="1"/>
  <c r="F374" i="1"/>
  <c r="F373" i="1"/>
  <c r="F371" i="1"/>
  <c r="F370" i="1"/>
  <c r="F369" i="1"/>
  <c r="F368" i="1"/>
  <c r="F367" i="1"/>
  <c r="F366" i="1"/>
  <c r="F364" i="1"/>
  <c r="F363" i="1"/>
  <c r="F361" i="1"/>
  <c r="F360" i="1"/>
  <c r="F359" i="1"/>
  <c r="F358" i="1"/>
  <c r="F357" i="1"/>
  <c r="F356" i="1"/>
  <c r="F355" i="1"/>
  <c r="F353" i="1"/>
  <c r="F352" i="1"/>
  <c r="F351" i="1"/>
  <c r="F349" i="1"/>
  <c r="F348" i="1"/>
  <c r="F347" i="1"/>
  <c r="F346"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G312" i="1"/>
  <c r="F311" i="1"/>
  <c r="F310" i="1"/>
  <c r="F309" i="1"/>
  <c r="F308" i="1"/>
  <c r="F307" i="1"/>
  <c r="F306" i="1"/>
  <c r="F305" i="1"/>
  <c r="F303" i="1"/>
  <c r="F302" i="1"/>
  <c r="F301" i="1"/>
  <c r="F299" i="1"/>
  <c r="F298" i="1"/>
  <c r="F297" i="1"/>
  <c r="F296" i="1"/>
  <c r="F295" i="1"/>
  <c r="F294" i="1"/>
  <c r="F293" i="1"/>
  <c r="F292" i="1"/>
  <c r="F291" i="1"/>
  <c r="F290" i="1"/>
  <c r="F289" i="1"/>
  <c r="F288" i="1"/>
  <c r="F287" i="1"/>
  <c r="F286" i="1"/>
  <c r="F285" i="1"/>
  <c r="F283" i="1"/>
  <c r="F282" i="1"/>
  <c r="F281" i="1"/>
  <c r="F280" i="1"/>
  <c r="F279" i="1"/>
  <c r="F278" i="1"/>
  <c r="F277" i="1"/>
  <c r="F276" i="1"/>
  <c r="F275" i="1"/>
  <c r="F274" i="1"/>
  <c r="F273" i="1"/>
  <c r="F271" i="1"/>
  <c r="F270" i="1"/>
  <c r="F269" i="1"/>
  <c r="F268" i="1"/>
  <c r="F267" i="1"/>
  <c r="F266" i="1"/>
  <c r="F265" i="1"/>
  <c r="F264" i="1"/>
  <c r="F263" i="1"/>
  <c r="F262" i="1"/>
  <c r="F260" i="1"/>
  <c r="F259" i="1"/>
  <c r="F258" i="1"/>
  <c r="F257" i="1"/>
  <c r="F256" i="1"/>
  <c r="F255" i="1"/>
  <c r="F254" i="1"/>
  <c r="F253" i="1"/>
  <c r="F251" i="1"/>
  <c r="F250" i="1"/>
  <c r="F249" i="1"/>
  <c r="F248" i="1"/>
  <c r="F247" i="1"/>
  <c r="F246" i="1"/>
  <c r="F245" i="1"/>
  <c r="F244" i="1"/>
  <c r="F243" i="1"/>
  <c r="F241" i="1"/>
  <c r="F240" i="1"/>
  <c r="F239" i="1"/>
  <c r="F238" i="1"/>
  <c r="F237" i="1"/>
  <c r="F236" i="1"/>
  <c r="F235" i="1"/>
  <c r="F234" i="1"/>
  <c r="F232" i="1"/>
  <c r="F231" i="1"/>
  <c r="F230" i="1"/>
  <c r="F229" i="1"/>
  <c r="F228" i="1"/>
  <c r="F227" i="1"/>
  <c r="F226" i="1"/>
  <c r="F225" i="1"/>
  <c r="F224" i="1"/>
  <c r="F223" i="1"/>
  <c r="F222" i="1"/>
  <c r="F221" i="1"/>
  <c r="F220" i="1"/>
  <c r="F219" i="1"/>
  <c r="F216" i="1"/>
  <c r="F215" i="1"/>
  <c r="F214" i="1"/>
  <c r="F213" i="1"/>
  <c r="F212" i="1"/>
  <c r="F211" i="1"/>
  <c r="F210" i="1"/>
  <c r="F209" i="1"/>
  <c r="F208" i="1"/>
  <c r="F207" i="1"/>
  <c r="F206" i="1"/>
  <c r="F205" i="1"/>
  <c r="F204" i="1"/>
  <c r="F203" i="1"/>
  <c r="F202" i="1"/>
  <c r="F201" i="1"/>
  <c r="F200" i="1"/>
  <c r="F199" i="1"/>
  <c r="F198" i="1"/>
  <c r="F196" i="1"/>
  <c r="F195" i="1"/>
  <c r="F194" i="1"/>
  <c r="F193" i="1"/>
  <c r="F192" i="1"/>
  <c r="F191" i="1"/>
  <c r="F189" i="1"/>
  <c r="F188" i="1"/>
  <c r="F187" i="1"/>
  <c r="F186" i="1"/>
  <c r="F185" i="1"/>
  <c r="F184" i="1"/>
  <c r="F183" i="1"/>
  <c r="F182" i="1"/>
  <c r="F181" i="1"/>
  <c r="F180" i="1"/>
  <c r="F179" i="1"/>
  <c r="F178" i="1"/>
  <c r="F177" i="1"/>
  <c r="F175"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6" i="1"/>
  <c r="F145" i="1"/>
  <c r="F144" i="1"/>
  <c r="F143" i="1"/>
  <c r="F142" i="1"/>
  <c r="F141" i="1"/>
  <c r="F138" i="1"/>
  <c r="F136" i="1"/>
  <c r="F135" i="1"/>
  <c r="F134" i="1"/>
  <c r="F133" i="1"/>
  <c r="F132" i="1"/>
  <c r="F131" i="1"/>
  <c r="F130" i="1"/>
  <c r="F129" i="1"/>
  <c r="F128" i="1"/>
  <c r="F127" i="1"/>
  <c r="F126" i="1"/>
  <c r="F125" i="1"/>
  <c r="F124" i="1"/>
  <c r="F123" i="1"/>
  <c r="F122" i="1"/>
  <c r="F120"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1" i="1"/>
  <c r="F90" i="1"/>
  <c r="F89" i="1"/>
  <c r="F88" i="1"/>
  <c r="F87" i="1"/>
  <c r="F85" i="1"/>
  <c r="F84" i="1"/>
  <c r="F83" i="1"/>
  <c r="F82" i="1"/>
  <c r="F81" i="1"/>
  <c r="F80" i="1"/>
  <c r="F79" i="1"/>
  <c r="F78" i="1"/>
  <c r="F77" i="1"/>
  <c r="F76" i="1"/>
  <c r="F75" i="1"/>
  <c r="F74" i="1"/>
  <c r="F73" i="1"/>
  <c r="F72" i="1"/>
  <c r="F71" i="1"/>
  <c r="F70" i="1"/>
  <c r="F69" i="1"/>
  <c r="F68" i="1"/>
  <c r="F67" i="1"/>
  <c r="F66" i="1"/>
  <c r="F65" i="1"/>
  <c r="F64" i="1"/>
  <c r="F63" i="1"/>
  <c r="F60" i="1"/>
  <c r="F59" i="1"/>
  <c r="F58" i="1"/>
  <c r="F56" i="1"/>
  <c r="F55" i="1"/>
  <c r="F54" i="1"/>
  <c r="F53" i="1"/>
  <c r="F52" i="1"/>
  <c r="F50" i="1"/>
  <c r="F49" i="1"/>
  <c r="F47" i="1"/>
  <c r="F46" i="1"/>
  <c r="F45" i="1"/>
  <c r="F44" i="1"/>
  <c r="F43" i="1"/>
  <c r="F42" i="1"/>
  <c r="F41" i="1"/>
  <c r="F40" i="1"/>
  <c r="F39" i="1"/>
  <c r="F38" i="1"/>
  <c r="F37" i="1"/>
  <c r="F36" i="1"/>
  <c r="F35" i="1"/>
  <c r="F34" i="1"/>
  <c r="F33" i="1"/>
  <c r="F31" i="1"/>
  <c r="F30" i="1"/>
  <c r="F29" i="1"/>
  <c r="F28" i="1"/>
  <c r="F27" i="1"/>
  <c r="F26" i="1"/>
  <c r="F25" i="1"/>
  <c r="F24" i="1"/>
  <c r="F23" i="1"/>
  <c r="F22" i="1"/>
  <c r="F21" i="1"/>
  <c r="F20" i="1"/>
  <c r="F19" i="1"/>
  <c r="F18" i="1"/>
  <c r="F17" i="1"/>
  <c r="F16" i="1"/>
  <c r="F14" i="1"/>
  <c r="F13" i="1"/>
  <c r="F11" i="1"/>
  <c r="F10" i="1"/>
  <c r="F9" i="1"/>
  <c r="F7" i="1"/>
  <c r="F6" i="1"/>
  <c r="F4" i="1"/>
  <c r="F3"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9" authorId="0" shapeId="0" xr:uid="{00000000-0006-0000-0000-000002000000}">
      <text>
        <r>
          <rPr>
            <sz val="10"/>
            <color rgb="FF000000"/>
            <rFont val="Arial"/>
          </rPr>
          <t>Details send, will come for a visit on Sunday.
	-Anonymous
_Marked as resolved_
	-Anonymous
_Re-opened_
	-Anonymous</t>
        </r>
      </text>
    </comment>
    <comment ref="H228" authorId="0" shapeId="0" xr:uid="{00000000-0006-0000-0000-000001000000}">
      <text>
        <r>
          <rPr>
            <sz val="10"/>
            <color rgb="FF000000"/>
            <rFont val="Arial"/>
          </rPr>
          <t>Number does not exist
	-Kant Nil</t>
        </r>
      </text>
    </comment>
  </commentList>
</comments>
</file>

<file path=xl/sharedStrings.xml><?xml version="1.0" encoding="utf-8"?>
<sst xmlns="http://schemas.openxmlformats.org/spreadsheetml/2006/main" count="3915" uniqueCount="1563">
  <si>
    <t>d</t>
  </si>
  <si>
    <t>Date</t>
  </si>
  <si>
    <t>Question</t>
  </si>
  <si>
    <t>Email Id</t>
  </si>
  <si>
    <t>Mobile No</t>
  </si>
  <si>
    <t>City</t>
  </si>
  <si>
    <t xml:space="preserve">Remark </t>
  </si>
  <si>
    <t>request_a_call_back</t>
  </si>
  <si>
    <t>girish dang</t>
  </si>
  <si>
    <t>radhikafurniture99@gmail.com</t>
  </si>
  <si>
    <t>Pune</t>
  </si>
  <si>
    <t>Details sent, Will come after Diwali</t>
  </si>
  <si>
    <t>Need ready to move property upto 60 Lakhs around wakad</t>
  </si>
  <si>
    <t>Given to rakesh</t>
  </si>
  <si>
    <t>Tejas Mulye</t>
  </si>
  <si>
    <t>tejasmulye28@gmail.com</t>
  </si>
  <si>
    <t>Details sent, Need to call back for Visit</t>
  </si>
  <si>
    <t xml:space="preserve">Already purchased flat in Tathawade </t>
  </si>
  <si>
    <t>iNitin</t>
  </si>
  <si>
    <t>nitinbagal3@gmail.com</t>
  </si>
  <si>
    <t xml:space="preserve">visit done </t>
  </si>
  <si>
    <t>Sneha Rajput</t>
  </si>
  <si>
    <t>sneharajput186@gmail.com</t>
  </si>
  <si>
    <t>will not buy flat till Feb</t>
  </si>
  <si>
    <t>not answering</t>
  </si>
  <si>
    <t>Danish Khan</t>
  </si>
  <si>
    <t>danish7766@gmail.com</t>
  </si>
  <si>
    <t>Channel partner</t>
  </si>
  <si>
    <t>Suryakant Arun Devkar</t>
  </si>
  <si>
    <t>devkarsurya@gmail.com</t>
  </si>
  <si>
    <t>Visit done.Need time to think for C wing till 3rd dec</t>
  </si>
  <si>
    <t>Pankajpatil</t>
  </si>
  <si>
    <t>pankajpatil@outlook.com</t>
  </si>
  <si>
    <t>Now do not want any property</t>
  </si>
  <si>
    <t>schedule_a_site_visit</t>
  </si>
  <si>
    <t>Savi nadar</t>
  </si>
  <si>
    <t>savitabn2@gmail.com</t>
  </si>
  <si>
    <t>pune</t>
  </si>
  <si>
    <t>cut the call</t>
  </si>
  <si>
    <t>Sheshrao Pawar</t>
  </si>
  <si>
    <t>sbpawar1_prin@rediffmail.com</t>
  </si>
  <si>
    <t>Pathardi</t>
  </si>
  <si>
    <t>Purchased flat in chinchwad</t>
  </si>
  <si>
    <t>Not responding</t>
  </si>
  <si>
    <t>book_an_online_walkthrough</t>
  </si>
  <si>
    <t>Manoj Kadulkar</t>
  </si>
  <si>
    <t>manojkadulkar@gmail.com</t>
  </si>
  <si>
    <t>Already visited.Now do not want any PPT</t>
  </si>
  <si>
    <t>Dr. Aayushi Ghael</t>
  </si>
  <si>
    <t>aayushi.ghael95@gmail.com</t>
  </si>
  <si>
    <t>Surat</t>
  </si>
  <si>
    <t>No does nt exist</t>
  </si>
  <si>
    <t>Rohit Tatiya</t>
  </si>
  <si>
    <t>rohittatiya1993@gmail.com</t>
  </si>
  <si>
    <t>Already purchased flat in Punawale</t>
  </si>
  <si>
    <t>Vivek Patil</t>
  </si>
  <si>
    <t>patilvd100@gmail.com</t>
  </si>
  <si>
    <t>Looking for 2.5 bhk, need to send the details, out for a week, need to call for visit.</t>
  </si>
  <si>
    <t>he is looking 2.5 or 3 bhk in tathwade, wakad ( pcmc ) location, looking under construction flat, budget 95lakh, carpet looking 900 to 1000sqft. given him trinity greens, austin county, western avenues details, asking details via whtaspp, now he is in aurangabad and having own 2 bhk in pimple saudagar, will try for visit on dushrea or after diwali</t>
  </si>
  <si>
    <t>Amit Raj Bharti</t>
  </si>
  <si>
    <t>princessdolphin39@yahoo.com</t>
  </si>
  <si>
    <t>91 91426 15504</t>
  </si>
  <si>
    <t>Purchased flat in tathawade</t>
  </si>
  <si>
    <t>Niraj Gajjar</t>
  </si>
  <si>
    <t>niraj.gajjar4@gmail.com</t>
  </si>
  <si>
    <t>looking 2 bhk in this location, budget 55lakh, ok with under construction, given him all details, said will chek the details and let us know</t>
  </si>
  <si>
    <t>Given to Rakesh</t>
  </si>
  <si>
    <t>Rakesh Mall</t>
  </si>
  <si>
    <t>rakesh19mall@gmail.com</t>
  </si>
  <si>
    <t>Already Visited.Anu had given PPT</t>
  </si>
  <si>
    <t>punam kharat</t>
  </si>
  <si>
    <t>pkharat@gmail.com</t>
  </si>
  <si>
    <t>broker</t>
  </si>
  <si>
    <t>Akshay Mane</t>
  </si>
  <si>
    <t>akshaymane7799@gmail.com</t>
  </si>
  <si>
    <t>visit on weekend for rose aster and silverland, max budget 50lakh with looking ready possession</t>
  </si>
  <si>
    <t>Sagar Bhansali</t>
  </si>
  <si>
    <t>jhanvisagar681@gmail.com</t>
  </si>
  <si>
    <t>Already purchased flat in Runwal</t>
  </si>
  <si>
    <t>Rajesh Sharma</t>
  </si>
  <si>
    <t>kratos941@gmail.com</t>
  </si>
  <si>
    <t>Amol Gattamwar</t>
  </si>
  <si>
    <t>gaddamwaramol@gmail.com</t>
  </si>
  <si>
    <t>he is looking 2 bhk under construction in this location, budget 60lakh, given him all details. said now he is in latur ( udgir ) will back pune after nov month, details sent him on whatsapp, said will check and let us know</t>
  </si>
  <si>
    <t>Ganesh Panpat</t>
  </si>
  <si>
    <t>ganeshpanpat@gmail.com</t>
  </si>
  <si>
    <t>Details sent.Will come after Diwali</t>
  </si>
  <si>
    <t>Now do not want any flat</t>
  </si>
  <si>
    <t>Hemant Joshi</t>
  </si>
  <si>
    <t>jhemant80@yahoo.com</t>
  </si>
  <si>
    <t>Now dont want any flat</t>
  </si>
  <si>
    <t>Deepti Patil</t>
  </si>
  <si>
    <t>deeptipatil888@gmail.com</t>
  </si>
  <si>
    <t>Nishant Joshi</t>
  </si>
  <si>
    <t>joshi.nishant20@gmail.com</t>
  </si>
  <si>
    <t>Kirti Sirsat</t>
  </si>
  <si>
    <t>kirti.221292@gmail.com</t>
  </si>
  <si>
    <t>she is looking 2 bhk within max 2 years possession in baner, balewadi and wakad location, budget 60lakh, seen aldia, equilife and skybay, looking more options in wakad, given her project details and sent the same, will visit on sunday 25th oct</t>
  </si>
  <si>
    <t>not answering tried 3 times</t>
  </si>
  <si>
    <t>Devrishi Kushwaha</t>
  </si>
  <si>
    <t>devrishi88@gmail.com</t>
  </si>
  <si>
    <t>Sangram Parle</t>
  </si>
  <si>
    <t>sangramparle@gmail.com</t>
  </si>
  <si>
    <t>Sandip Shinde</t>
  </si>
  <si>
    <t>sandeepshindev@gmail.com</t>
  </si>
  <si>
    <t>Visit done.Having loan issue</t>
  </si>
  <si>
    <t>Priya Koli</t>
  </si>
  <si>
    <t>durgakoli1989@gmail.com</t>
  </si>
  <si>
    <t>said plan post pond till dec, not in pune, given her details, said if something will let us know</t>
  </si>
  <si>
    <t>not in service</t>
  </si>
  <si>
    <t>switched off</t>
  </si>
  <si>
    <t>preet</t>
  </si>
  <si>
    <t>pradeepsolanki911@gmail.com</t>
  </si>
  <si>
    <t>not in serivce</t>
  </si>
  <si>
    <t>Nikhil Kanse</t>
  </si>
  <si>
    <t>nikhilknse@gmail.com</t>
  </si>
  <si>
    <t>Not Interested .Purchased flat in Baner</t>
  </si>
  <si>
    <t>busy cut the call</t>
  </si>
  <si>
    <t>Vitthal Baral</t>
  </si>
  <si>
    <t>vitthalbaral18@gmail.com</t>
  </si>
  <si>
    <t>Shivprasad Hedagi</t>
  </si>
  <si>
    <t>hedagi71@gmail.com</t>
  </si>
  <si>
    <t>visit done</t>
  </si>
  <si>
    <t>Vijay Gujar</t>
  </si>
  <si>
    <t>vkgujar13@gmail.com</t>
  </si>
  <si>
    <t>Purchased flat in Balewadi</t>
  </si>
  <si>
    <t>Shrutee Swar</t>
  </si>
  <si>
    <t>swarshru25@gmail.com</t>
  </si>
  <si>
    <t>looking 2 bhk in 50 lakhs</t>
  </si>
  <si>
    <t>Achyut Wadghane</t>
  </si>
  <si>
    <t>ac.wadghane@gmail.com</t>
  </si>
  <si>
    <t>Nilesh Shripat</t>
  </si>
  <si>
    <t>nileshshripat1982@gmail.com</t>
  </si>
  <si>
    <t>Akhil Vishwakarma</t>
  </si>
  <si>
    <t>akhil2510@gmail.com</t>
  </si>
  <si>
    <t>Smita Dinde Zanzan</t>
  </si>
  <si>
    <t>dindesmita123@gmail.com</t>
  </si>
  <si>
    <t>Booked 802</t>
  </si>
  <si>
    <t>hemant garg</t>
  </si>
  <si>
    <t>garg.hemant11@gmail.com</t>
  </si>
  <si>
    <t>he is looking 2bhk spacious flat in wakad location, budget 60lakh. given him all details and sent the same. said will try for visit before 31st oct</t>
  </si>
  <si>
    <t>Nitin Kale</t>
  </si>
  <si>
    <t>kalenitin22@gmail.com</t>
  </si>
  <si>
    <t>Sumedh</t>
  </si>
  <si>
    <t>sumedhyadav95@gmail.com</t>
  </si>
  <si>
    <t>number invalid</t>
  </si>
  <si>
    <t>Sanjiv Mutgekar</t>
  </si>
  <si>
    <t>smutgekar@rediffmail.com</t>
  </si>
  <si>
    <t>Malay Maniyar</t>
  </si>
  <si>
    <t>malaymaniyar020@gmail.com</t>
  </si>
  <si>
    <t>he is looking 2bhk or 2.5bhk ready or nearing within 6month possession, budget for 2bhk 68lakh and for 2.5bhk it's 75lakh. given him all details, said if interested will let me know</t>
  </si>
  <si>
    <t>ranjana kabra</t>
  </si>
  <si>
    <t>Ch.abhi2212@gmail.com</t>
  </si>
  <si>
    <t>not looking</t>
  </si>
  <si>
    <t>Sagar Datey</t>
  </si>
  <si>
    <t>sagardatey@gmail.com</t>
  </si>
  <si>
    <t>9199305 80567</t>
  </si>
  <si>
    <t>said finalising somewhere in wakad. told him before finalise somewhere do visit once. will let me know</t>
  </si>
  <si>
    <t>Anand Sandikar</t>
  </si>
  <si>
    <t>anandsandikar@gmail.com</t>
  </si>
  <si>
    <t>Riteish Bagul</t>
  </si>
  <si>
    <t>riteshbagul44@gmail.com</t>
  </si>
  <si>
    <t>Varsha Rishi</t>
  </si>
  <si>
    <t>varshadeopriya@yahoo.co.in</t>
  </si>
  <si>
    <t>Visit Done.Attended by Nilesh .she is looking 2bhk ready or within 1 year possession, budget 60lakh. given her all details, said will try for visit before 31st oct</t>
  </si>
  <si>
    <t>gaurav joshi</t>
  </si>
  <si>
    <t>jgautav9999@gmail.com</t>
  </si>
  <si>
    <t>call later now he is busy</t>
  </si>
  <si>
    <t>Yogesh Bandgar</t>
  </si>
  <si>
    <t>Yogesh.bandgar2008@yahoo.com</t>
  </si>
  <si>
    <t>waiting</t>
  </si>
  <si>
    <t>Priya Joshi</t>
  </si>
  <si>
    <t>kulkarni.priya.a@gmail.com</t>
  </si>
  <si>
    <t>Not enquired</t>
  </si>
  <si>
    <t>Never responds</t>
  </si>
  <si>
    <t>Switched off since 2nd Nov</t>
  </si>
  <si>
    <t>Soumyashree Mishra</t>
  </si>
  <si>
    <t>smishra.livefree@gmail.com</t>
  </si>
  <si>
    <t>Looking flat in Baner</t>
  </si>
  <si>
    <t>Mohit Jaiswal</t>
  </si>
  <si>
    <t>jaiswalmohit2007@gmail.com</t>
  </si>
  <si>
    <t>looking in same location, but now he is in hometown, not yet decide about visit and no plan for token, details sent him. will call me after come to pune</t>
  </si>
  <si>
    <t>Vipin</t>
  </si>
  <si>
    <t>Vipinraina2010@gmail.com</t>
  </si>
  <si>
    <t>Kalyana Kumar</t>
  </si>
  <si>
    <t>kalyanakumar.v@gmail.com</t>
  </si>
  <si>
    <t>he is looking 2 bhk in this location, he is from mumbai, given him all details, and sent him on whatsapp, said will check and let us know, not confirm about visit</t>
  </si>
  <si>
    <t>Rohan Kadambande</t>
  </si>
  <si>
    <t>rohandadabande@gmail.com</t>
  </si>
  <si>
    <t>booked in kohinoor sapphire, not interested now</t>
  </si>
  <si>
    <t>Sunil Kumar Patel</t>
  </si>
  <si>
    <t>skp1987@gmail.com</t>
  </si>
  <si>
    <t>Rahul Kalbhor</t>
  </si>
  <si>
    <t>rahulkalbhor93@gmail.com</t>
  </si>
  <si>
    <t xml:space="preserve">8806000376 good client, looking 2 bhk in this location, given him all details, coming for visit tomorrow or day after tomorrow. </t>
  </si>
  <si>
    <t>Poonam Vyas</t>
  </si>
  <si>
    <t>poohpoonam2015@gmail.com</t>
  </si>
  <si>
    <t>not looking now</t>
  </si>
  <si>
    <t>Sonika</t>
  </si>
  <si>
    <t>dimple.soni2010@gmail.com</t>
  </si>
  <si>
    <t>she is looking 2 bhk in wakad location, budget 75lakh, looking nearing possession or ready possession. said will check the details and let us know</t>
  </si>
  <si>
    <t>Ganesh Gosavi</t>
  </si>
  <si>
    <t>ganesh.gosavi3@gmail.com</t>
  </si>
  <si>
    <t>Supratim</t>
  </si>
  <si>
    <t>supratim_chaudhuri@yahoo.com</t>
  </si>
  <si>
    <t>Invalid Number</t>
  </si>
  <si>
    <t>Dilip Padalkar</t>
  </si>
  <si>
    <t>dilipkpadalkar@gmail.com</t>
  </si>
  <si>
    <t>Visit Done.Attended by Nilesh .Need time to think</t>
  </si>
  <si>
    <t>Deepak Bansode</t>
  </si>
  <si>
    <t>deepakbansode100@gmail.com</t>
  </si>
  <si>
    <t>postponed to buy flat</t>
  </si>
  <si>
    <t>Kanchan Zond</t>
  </si>
  <si>
    <t>kanchanzond@gmail.com</t>
  </si>
  <si>
    <t>looking 2 bhk in wakad or near by location, ready or max 6month possession carpet looking 850approx, not interested for lagom, given her details of 39avenue. said now she is out of pune, will back after dec month</t>
  </si>
  <si>
    <t>Vinay M Sarode</t>
  </si>
  <si>
    <t>vmsarode@gmail.com</t>
  </si>
  <si>
    <t>Details sent.he is from Jalgaon will meet in Ddec month only</t>
  </si>
  <si>
    <t>kkkk</t>
  </si>
  <si>
    <t>aa@bb.com</t>
  </si>
  <si>
    <t xml:space="preserve">fake </t>
  </si>
  <si>
    <t>M</t>
  </si>
  <si>
    <t>Test@gmsul.com</t>
  </si>
  <si>
    <t>Ashish Kumar Avinashi</t>
  </si>
  <si>
    <t>avinashi.ashish21@gmail.com</t>
  </si>
  <si>
    <t>RY Deore</t>
  </si>
  <si>
    <t>rushirsmp999@gmail.com</t>
  </si>
  <si>
    <t>Mayuri Waragade</t>
  </si>
  <si>
    <t>mayuriwaragade@gmail.com</t>
  </si>
  <si>
    <t>Mayuri Pawar</t>
  </si>
  <si>
    <t>pawarmayu30@gmail.com</t>
  </si>
  <si>
    <t>Lonavala</t>
  </si>
  <si>
    <t>Mayuri Kumbhar</t>
  </si>
  <si>
    <t>mayurikumbhar28@gmail.com</t>
  </si>
  <si>
    <t>Ankur Arora</t>
  </si>
  <si>
    <t>ankur.arora.engg@gmail.com</t>
  </si>
  <si>
    <t>visit done .Not interested in our site</t>
  </si>
  <si>
    <t>Vaishali suresh Choudhury</t>
  </si>
  <si>
    <t>vaishalichoudhary.1995@gmail.com</t>
  </si>
  <si>
    <t>iam_Manisha</t>
  </si>
  <si>
    <t>manishadagale18@gmail.com</t>
  </si>
  <si>
    <t>John Xavier</t>
  </si>
  <si>
    <t>jorsenal@gmail.com</t>
  </si>
  <si>
    <t>Snehal Patil</t>
  </si>
  <si>
    <t>patilsnehal248@gmail.com</t>
  </si>
  <si>
    <t>Details sent.Will come after Feb</t>
  </si>
  <si>
    <t>Priyanka Aute-Deshmukh</t>
  </si>
  <si>
    <t>autepriyanka@gmail.com</t>
  </si>
  <si>
    <t>mumbai</t>
  </si>
  <si>
    <t>Pranav Pathak</t>
  </si>
  <si>
    <t>pranavpaathak@gmail.com</t>
  </si>
  <si>
    <t>not possible to come today, will try tomorrow or day after tomorrow</t>
  </si>
  <si>
    <t>Swapnil Jadhav</t>
  </si>
  <si>
    <t>swap.jadhav000@gmail.com</t>
  </si>
  <si>
    <t>Samruddhi Varadkar Pimple</t>
  </si>
  <si>
    <t>samruddhiv87@gmail.com</t>
  </si>
  <si>
    <t>Vivek Ingle</t>
  </si>
  <si>
    <t>inglevivek95@gmail.com</t>
  </si>
  <si>
    <t>he is looking ready or nearing completion 3bhk in this location, budget 90lakh. given him western avenue and vision indratej details, said if possible will do visit on 31st oct</t>
  </si>
  <si>
    <t>Shweta Sumit Chourey</t>
  </si>
  <si>
    <t>swetalkct@gmail.com</t>
  </si>
  <si>
    <t>Ashish Kadam</t>
  </si>
  <si>
    <t>ashishkdm5@gmail.com</t>
  </si>
  <si>
    <t>he is looking nearing or ready possession 2bhk flat near datta mandir road. budget 60lakh. now he is out of station. given him project details, said will let us know</t>
  </si>
  <si>
    <t>Swapnil Dagade</t>
  </si>
  <si>
    <t>meghana.sapkal@gmail.com</t>
  </si>
  <si>
    <t>he is looking 2bhk nearing possession, budget 65lakh. given him all details, said before buy new flat he want to sell his another flat which is located in Katraj. will let us know. details sent on whatsapp</t>
  </si>
  <si>
    <t>Irfan</t>
  </si>
  <si>
    <t>irfan.mujawar7@gmail.com</t>
  </si>
  <si>
    <t>Jaideep Jadhav</t>
  </si>
  <si>
    <t>jaideepjadhav02@gmail.com</t>
  </si>
  <si>
    <t xml:space="preserve">Now Do not want flat </t>
  </si>
  <si>
    <t>Sachin Mungase</t>
  </si>
  <si>
    <t>smungase135@gmail.com</t>
  </si>
  <si>
    <t>9188065 42333</t>
  </si>
  <si>
    <t>Looking flat near vishal nagar</t>
  </si>
  <si>
    <t>not responding</t>
  </si>
  <si>
    <t>Vipul Nanavati</t>
  </si>
  <si>
    <t>vipul007nanavati@gmail.com</t>
  </si>
  <si>
    <t>Details sent.Will come after Diwali.Now do not have time till feb</t>
  </si>
  <si>
    <t>Saurabh Kulkarni</t>
  </si>
  <si>
    <t>saurabhkulkarni609@gmail.com</t>
  </si>
  <si>
    <t>Shyam Jadhav</t>
  </si>
  <si>
    <t>shyamjadhav057@gmail.com</t>
  </si>
  <si>
    <t>NiTiN</t>
  </si>
  <si>
    <t>nitingaware@rediffmail.com</t>
  </si>
  <si>
    <t>book_an_online_walkthrough in</t>
  </si>
  <si>
    <t>Vaishnavi Nillawar</t>
  </si>
  <si>
    <t>vnillawar@gmail.com</t>
  </si>
  <si>
    <t>Aurangabad</t>
  </si>
  <si>
    <t>Pramod</t>
  </si>
  <si>
    <t>pramoddhopare@gmail.com</t>
  </si>
  <si>
    <t>Mukul Upadhyay</t>
  </si>
  <si>
    <t>upadhyaypropertysolution@gmail.com</t>
  </si>
  <si>
    <t>Digambar Ambulkar</t>
  </si>
  <si>
    <t>digambar_03@yahoo.co.in</t>
  </si>
  <si>
    <t>Pradip Kulkarni</t>
  </si>
  <si>
    <t>pradipkulkarni13@gmail.com</t>
  </si>
  <si>
    <t>coming today afternoon</t>
  </si>
  <si>
    <t>Garima Singhal Sahni</t>
  </si>
  <si>
    <t>planetgarima@gmail.com</t>
  </si>
  <si>
    <t>Looking flat near aundh</t>
  </si>
  <si>
    <t>Harshad Waghmare</t>
  </si>
  <si>
    <t>harshad_6789@rediffmail.com</t>
  </si>
  <si>
    <t>Visit done.Need time to think for C wing</t>
  </si>
  <si>
    <t>Shahade</t>
  </si>
  <si>
    <t>manu1509.shahadr@gmail.com</t>
  </si>
  <si>
    <t>Visit Done .Need time to think</t>
  </si>
  <si>
    <t>Sushant Tale</t>
  </si>
  <si>
    <t>sushanttale777@gmail.com</t>
  </si>
  <si>
    <t>Dhondiram Gaikwad</t>
  </si>
  <si>
    <t>dsgubi@gmail.com</t>
  </si>
  <si>
    <t>Not interested in our site</t>
  </si>
  <si>
    <t>Dhananjay Patel</t>
  </si>
  <si>
    <t>kooldhananjay@gmail.com</t>
  </si>
  <si>
    <t>Detalis send Need to line up visit..</t>
  </si>
  <si>
    <t>Gopal Deshmukh</t>
  </si>
  <si>
    <t>gopal.deshmukh30@gmail.com</t>
  </si>
  <si>
    <t>will try to come and visit on sunday</t>
  </si>
  <si>
    <t>Ritesh Dharpal</t>
  </si>
  <si>
    <t>ritesh.dharpal@gmail.com</t>
  </si>
  <si>
    <t>Details sent, Will come after 15th jan</t>
  </si>
  <si>
    <t>Hrshi Nalgirkar</t>
  </si>
  <si>
    <t>hrshiraman@gmail.com</t>
  </si>
  <si>
    <t xml:space="preserve">2BHK 60-65 Lacs,Proper wakad,700+ Carpet, poss upto 2yrs, Lagom details shared but not keen for that location. </t>
  </si>
  <si>
    <t>Anand Deshmukh</t>
  </si>
  <si>
    <t>anandvit1987@gmail.com</t>
  </si>
  <si>
    <t>Purchased flat in Hinjewadi</t>
  </si>
  <si>
    <t>Always busy</t>
  </si>
  <si>
    <t>Ankit Kumar</t>
  </si>
  <si>
    <t>ankit87kumar@gmail.com</t>
  </si>
  <si>
    <t>now do not want any property</t>
  </si>
  <si>
    <t>Swati Pokharkar</t>
  </si>
  <si>
    <t>pokharkar.swati14@gmail.com</t>
  </si>
  <si>
    <t xml:space="preserve"> Details sent.Will come till 12th Jan if possible</t>
  </si>
  <si>
    <t>Axay Sangave</t>
  </si>
  <si>
    <t>akshay.sangave@gmail.com</t>
  </si>
  <si>
    <t>Datails sent, Will come for a visit tomorrow.</t>
  </si>
  <si>
    <t>Not interested</t>
  </si>
  <si>
    <t>Bipin Patil</t>
  </si>
  <si>
    <t>bipin.patil18992@gmail.com</t>
  </si>
  <si>
    <t>he is working in Nashik, will do visit after diwali</t>
  </si>
  <si>
    <t>Pradeep Purushothaman</t>
  </si>
  <si>
    <t>pradeep.peace@gmail.com</t>
  </si>
  <si>
    <t>Details sent .Will come in Jan month only</t>
  </si>
  <si>
    <t>Not contactable</t>
  </si>
  <si>
    <t>Shreya Paul</t>
  </si>
  <si>
    <t>cool.buddy0108@gmail.com</t>
  </si>
  <si>
    <t>Viraj Marathe</t>
  </si>
  <si>
    <t>virajamarathe@gmail.com</t>
  </si>
  <si>
    <t>Not Enquired</t>
  </si>
  <si>
    <t>facebook comment</t>
  </si>
  <si>
    <t>Ganesh Alai</t>
  </si>
  <si>
    <t>Visit done</t>
  </si>
  <si>
    <t>need time to think till 3rd dec</t>
  </si>
  <si>
    <t>Ajinkya Patil</t>
  </si>
  <si>
    <t>ajinkyapatil5066@gmail.com</t>
  </si>
  <si>
    <t>Details sent,currently at hometown, will be back after diwali, will confirm if he likes the property</t>
  </si>
  <si>
    <t>will call me back</t>
  </si>
  <si>
    <t>Akshay Verulkar</t>
  </si>
  <si>
    <t>akshay.verulkar@gmail.com</t>
  </si>
  <si>
    <t>9175888 04825</t>
  </si>
  <si>
    <t>Looking flat in Dhanori</t>
  </si>
  <si>
    <t>Nazir Shaikh</t>
  </si>
  <si>
    <t>nazir864@hotmail.com</t>
  </si>
  <si>
    <t>Broker</t>
  </si>
  <si>
    <t>Hambir Jadhav</t>
  </si>
  <si>
    <t>hmbrjadhav@gmail.com</t>
  </si>
  <si>
    <t>Details sent.Will come on next Monday</t>
  </si>
  <si>
    <t>Supriya Gosavi</t>
  </si>
  <si>
    <t>gosavisupriya27@gmail.com</t>
  </si>
  <si>
    <t>Details sent.Will come till Diwali</t>
  </si>
  <si>
    <t>Nitin Lad</t>
  </si>
  <si>
    <t>nitinlad.9999@gmail.com</t>
  </si>
  <si>
    <t>Chinchwad</t>
  </si>
  <si>
    <t>Details sent.Will come after 15th jan.asked to not call again</t>
  </si>
  <si>
    <t>not responding 6 times called</t>
  </si>
  <si>
    <t>Never responds fake customer</t>
  </si>
  <si>
    <t>Sameer Kale</t>
  </si>
  <si>
    <t>sameerkale911@gmail.com</t>
  </si>
  <si>
    <t>Number does not exist</t>
  </si>
  <si>
    <t>Ganesh Charkha</t>
  </si>
  <si>
    <t>dev.ganesh12@gmail.com</t>
  </si>
  <si>
    <t>Chinmay Oturkar</t>
  </si>
  <si>
    <t>oturkar.chinmay@gmail.com</t>
  </si>
  <si>
    <t>Sachin Patil</t>
  </si>
  <si>
    <t>sachinupatil67@gmail.com</t>
  </si>
  <si>
    <t xml:space="preserve">Details sent.Will come on 10th Jan </t>
  </si>
  <si>
    <t>Bhavin Jariwala</t>
  </si>
  <si>
    <t>bhavinjariwala@gmail.com</t>
  </si>
  <si>
    <t>Ringing</t>
  </si>
  <si>
    <t>not responding called 6 times</t>
  </si>
  <si>
    <t>Ajit Shinde</t>
  </si>
  <si>
    <t>ajitshinde1986@gmail.com</t>
  </si>
  <si>
    <t>Details sent.Will come on 9/10th jan</t>
  </si>
  <si>
    <t>Saikat Roy</t>
  </si>
  <si>
    <t>saikat.hyd@gmail.com</t>
  </si>
  <si>
    <t>Mahesh Talekar</t>
  </si>
  <si>
    <t>mahesh.talekar13@gmail.com</t>
  </si>
  <si>
    <t>Harish Pawar</t>
  </si>
  <si>
    <t>harishpawar619@gmail.com</t>
  </si>
  <si>
    <t>not responding 7 times called</t>
  </si>
  <si>
    <t>Mahesh Randive</t>
  </si>
  <si>
    <t>mahesh.randive4@gmail.com</t>
  </si>
  <si>
    <t>he is looking 2bhk near wakad, max budget 55lakh. not interested for lagom due to budget, given him star west and ananta details, said already given taking token at megapolis, will try for visit next weekend 7th nov</t>
  </si>
  <si>
    <t>surendramarapalle</t>
  </si>
  <si>
    <t>surendramarapalle@gmail.com</t>
  </si>
  <si>
    <t>ANAND GURJAR</t>
  </si>
  <si>
    <t>sagurjar18@yahoo.co.in</t>
  </si>
  <si>
    <t>Gaurav Kadam</t>
  </si>
  <si>
    <t>kadams.gaurav@gmail.com</t>
  </si>
  <si>
    <t>Not answering</t>
  </si>
  <si>
    <t>disconnected call 4 times</t>
  </si>
  <si>
    <t>Rakesh Ranjan Mall</t>
  </si>
  <si>
    <t>Already visited Anu had given PPT</t>
  </si>
  <si>
    <t>Shubhangi Pawar Biradar</t>
  </si>
  <si>
    <t>pshubhangi298@gmail.com</t>
  </si>
  <si>
    <t>Already visited.Aproach road is concern</t>
  </si>
  <si>
    <t>Rahul Chavan</t>
  </si>
  <si>
    <t>94.rahul@gmail.com</t>
  </si>
  <si>
    <t>given to rakesh</t>
  </si>
  <si>
    <t>Sagar Phadtare</t>
  </si>
  <si>
    <t>sagar.pha@gmail.com</t>
  </si>
  <si>
    <t>will not come till feb</t>
  </si>
  <si>
    <t>Pawan Naidu</t>
  </si>
  <si>
    <t>pawan.naidu1@gmail.com</t>
  </si>
  <si>
    <t>Vsit Done.Need to discuss with Parents</t>
  </si>
  <si>
    <t>not interested</t>
  </si>
  <si>
    <t>Ranjit Mule</t>
  </si>
  <si>
    <t>ranjitmule22@gmail.com</t>
  </si>
  <si>
    <t>Looking nearing possestion flat</t>
  </si>
  <si>
    <t>ℙ𝕣𝕒𝕟𝕒𝕧𝕂𝕦𝕞𝕒𝕣</t>
  </si>
  <si>
    <t>pranavmohite2008@gmail.com</t>
  </si>
  <si>
    <t>Ashish Hande</t>
  </si>
  <si>
    <t>ashish.hande95@gmail.com</t>
  </si>
  <si>
    <t>Durgesh</t>
  </si>
  <si>
    <t>fabulousamika@gmail.com</t>
  </si>
  <si>
    <t>Shrikant C</t>
  </si>
  <si>
    <t>shrikant_chandurkar@yahoo.com</t>
  </si>
  <si>
    <t>Chirag Saboo</t>
  </si>
  <si>
    <t>chirag.saboo@gmail.com</t>
  </si>
  <si>
    <t>Asked to call on Wednsday</t>
  </si>
  <si>
    <t>Jerry_169</t>
  </si>
  <si>
    <t>jaybiche@gmail.com</t>
  </si>
  <si>
    <t>Never responds called 6 times</t>
  </si>
  <si>
    <t>Umesh R. Darange</t>
  </si>
  <si>
    <t>umeshrdarange@gmail.com</t>
  </si>
  <si>
    <t>not responding called twice</t>
  </si>
  <si>
    <t>Prashant sable</t>
  </si>
  <si>
    <t>aparna.test2020@gmail.com</t>
  </si>
  <si>
    <t>shinde</t>
  </si>
  <si>
    <t>vsient@rediffmail.com</t>
  </si>
  <si>
    <t>Anadi Mishra</t>
  </si>
  <si>
    <t>anadi_mishra@ymail.com</t>
  </si>
  <si>
    <t>Will take decesion in Jan month</t>
  </si>
  <si>
    <t>Ashish Gulhane</t>
  </si>
  <si>
    <t>gulhaneaashish@gmail.com</t>
  </si>
  <si>
    <t>Not interested in Lagom</t>
  </si>
  <si>
    <t>Avinash K</t>
  </si>
  <si>
    <t>avikale111@gmail.com</t>
  </si>
  <si>
    <t>Umesh Chhajed</t>
  </si>
  <si>
    <t>umsjain@gmail.com</t>
  </si>
  <si>
    <t>Visit Done.Will come till Friday</t>
  </si>
  <si>
    <t>Vinay Pinage</t>
  </si>
  <si>
    <t>vinaypinage8@gmail.com</t>
  </si>
  <si>
    <t>Not interested.Purchased flat in Aundh</t>
  </si>
  <si>
    <t>sachin kshrisager</t>
  </si>
  <si>
    <t>sachinhairstylist@gmail.com</t>
  </si>
  <si>
    <t>Booked 1601</t>
  </si>
  <si>
    <t>Anuj Sinha</t>
  </si>
  <si>
    <t>anuj.sinha.01@gmail.com</t>
  </si>
  <si>
    <t>not interested now dont want any flat</t>
  </si>
  <si>
    <t>Amrut Sabade</t>
  </si>
  <si>
    <t>amrutsabade2002@gmail.com</t>
  </si>
  <si>
    <t>Sachin Thakur</t>
  </si>
  <si>
    <t>sachinthakur1818@gmail.com</t>
  </si>
  <si>
    <t>Postponed plan</t>
  </si>
  <si>
    <t>Deepak Kankhare</t>
  </si>
  <si>
    <t>deepak.kankhare@gmail.com</t>
  </si>
  <si>
    <t>Prasadh Kaviti</t>
  </si>
  <si>
    <t>prasadhkviti@gmail.com</t>
  </si>
  <si>
    <t>ganesh.atpadkar</t>
  </si>
  <si>
    <t>ganeshluck07@gmail.com</t>
  </si>
  <si>
    <t>Warje Pune</t>
  </si>
  <si>
    <t>booked</t>
  </si>
  <si>
    <t>Nikhil Ruikar</t>
  </si>
  <si>
    <t>nnrn2r@gmail.com</t>
  </si>
  <si>
    <t>Sangli</t>
  </si>
  <si>
    <t>Sachin Bhalerao</t>
  </si>
  <si>
    <t>schnbhalerao464@gmail.com</t>
  </si>
  <si>
    <t>Visit Done.Will come till Diwali.Need to discuss with Family.</t>
  </si>
  <si>
    <t>Purchased flat in balewadi</t>
  </si>
  <si>
    <t>Ujawala Jadhav</t>
  </si>
  <si>
    <t>uja_jadhav@rediffmail.com</t>
  </si>
  <si>
    <t>now do not want any flat</t>
  </si>
  <si>
    <t>уσgєѕн נα∂нαν</t>
  </si>
  <si>
    <t>yogeshjadhav2990@gmail.com</t>
  </si>
  <si>
    <t>Revisited on Sunday.Will come in next month</t>
  </si>
  <si>
    <t>once he sold his old flat then only will purchase flat</t>
  </si>
  <si>
    <t>Paresh Bartakke</t>
  </si>
  <si>
    <t>paresh.bartakke@gmail.com</t>
  </si>
  <si>
    <t>Rahul Srivastava</t>
  </si>
  <si>
    <t>shri.rahul1724@gmail.com</t>
  </si>
  <si>
    <t>Pramod Patil</t>
  </si>
  <si>
    <t>pramodpatil14@gmail.com</t>
  </si>
  <si>
    <t>Not interested.Now do not want any flat</t>
  </si>
  <si>
    <t>Indranil Sarkar</t>
  </si>
  <si>
    <t>sarkarindranil003@gmail.com</t>
  </si>
  <si>
    <t>Lingual Problem</t>
  </si>
  <si>
    <t>Chetan Tiwatane</t>
  </si>
  <si>
    <t>chetantiwatane@gmail.com</t>
  </si>
  <si>
    <t>9177700 34004</t>
  </si>
  <si>
    <t>Komal Bagde</t>
  </si>
  <si>
    <t>komalbagde21@gmail.com</t>
  </si>
  <si>
    <t>ringing</t>
  </si>
  <si>
    <t>Er.Kajal Deshmukh</t>
  </si>
  <si>
    <t>kajaldeshmukh697@gmail.com</t>
  </si>
  <si>
    <t>Dnyanesh Tathode</t>
  </si>
  <si>
    <t>dnyanesh.tathode772@gmail.com</t>
  </si>
  <si>
    <t>Naman Dhoot</t>
  </si>
  <si>
    <t>dhoot.naman21@gmail.com</t>
  </si>
  <si>
    <t>visit done Will revisit on 17th Nov</t>
  </si>
  <si>
    <t>Swapnil Bagde</t>
  </si>
  <si>
    <t>swapnil.bagde111@gmail.com</t>
  </si>
  <si>
    <t>Arati Sachin</t>
  </si>
  <si>
    <t>astaa08@gmail.com</t>
  </si>
  <si>
    <t>Visit done .Need time to think</t>
  </si>
  <si>
    <t>Praneet Rao</t>
  </si>
  <si>
    <t>praneetrao007@gmail.com</t>
  </si>
  <si>
    <t>given him all details, will do visit on weekend. details sent him</t>
  </si>
  <si>
    <t>purchased flat in rawet</t>
  </si>
  <si>
    <t>Adity Rashinkar</t>
  </si>
  <si>
    <t>adityar711@gmail.com</t>
  </si>
  <si>
    <t>Not interested.Purchased flat in Dhanori</t>
  </si>
  <si>
    <t>Arvind Verma</t>
  </si>
  <si>
    <t>kvarvind@gmail.com</t>
  </si>
  <si>
    <t>vaishali attarde</t>
  </si>
  <si>
    <t>sachinkolhe@rediffmail.com</t>
  </si>
  <si>
    <t>Vinayak Kumathekar</t>
  </si>
  <si>
    <t>vskumathekar111@gmail.com</t>
  </si>
  <si>
    <t>Mayur Naikwadi</t>
  </si>
  <si>
    <t>mayunaikwadi@gmail.com</t>
  </si>
  <si>
    <t>will come till 15th dec</t>
  </si>
  <si>
    <t xml:space="preserve"> </t>
  </si>
  <si>
    <t>sagar</t>
  </si>
  <si>
    <t>dsagar_93@yahoo.co.in</t>
  </si>
  <si>
    <t>Not interested.Have purchased flat in Balewadi</t>
  </si>
  <si>
    <t>Madhuri Jadhav</t>
  </si>
  <si>
    <t>jadhavmadhuri16@gmail.com</t>
  </si>
  <si>
    <t>Yogesh Khabale</t>
  </si>
  <si>
    <t>khabaleyogesh1990@gmail.com</t>
  </si>
  <si>
    <t>Visit Done.Will come after Diwali</t>
  </si>
  <si>
    <t>suraj nikhade</t>
  </si>
  <si>
    <t>suraj_nikhade@yahoo.com</t>
  </si>
  <si>
    <t>looking 1 bhk upto 35 lakhs only</t>
  </si>
  <si>
    <t>Not responding called thrice</t>
  </si>
  <si>
    <t>Yogesh Phutke</t>
  </si>
  <si>
    <t>yogeshphutke@gmail.com</t>
  </si>
  <si>
    <t>Visit Done .Will come after Diwali on 21st Nov</t>
  </si>
  <si>
    <t>Rahul Ratnawat</t>
  </si>
  <si>
    <t>ratnawat.rahul@gmail.com</t>
  </si>
  <si>
    <t xml:space="preserve">Details sent.Will come till 10th Jan/will call me back if he wants </t>
  </si>
  <si>
    <t>Adwait Kadam</t>
  </si>
  <si>
    <t>na@gmail.com</t>
  </si>
  <si>
    <t>will call me till 30th nov</t>
  </si>
  <si>
    <t>Prasad Deshmukh</t>
  </si>
  <si>
    <t>prasaddeshmukh127@gmail.com</t>
  </si>
  <si>
    <t>Koustubh Patil</t>
  </si>
  <si>
    <t>koustubh2020@gmail.com</t>
  </si>
  <si>
    <t>looking flat in 58 lakhs with ready to move property</t>
  </si>
  <si>
    <t>Called 6 times not responding</t>
  </si>
  <si>
    <t>Ashish Marathe</t>
  </si>
  <si>
    <t>ashishmrth@gmail.com</t>
  </si>
  <si>
    <t>Booking done 1702</t>
  </si>
  <si>
    <t>raju</t>
  </si>
  <si>
    <t>rathod.agile@gmail.com</t>
  </si>
  <si>
    <t>Pranjali Hande</t>
  </si>
  <si>
    <t>pranjali.hande05@gmail.com</t>
  </si>
  <si>
    <t>Not interested.Now don't want any flat</t>
  </si>
  <si>
    <t>Raghav</t>
  </si>
  <si>
    <t>rajfreedom143@gmail.com</t>
  </si>
  <si>
    <t>Visit Done .Need flat in 55 Lakh</t>
  </si>
  <si>
    <t>Karishma Shah</t>
  </si>
  <si>
    <t>shahkarishma400@gmail.com</t>
  </si>
  <si>
    <t>Call back on Sunday on 29th Nov</t>
  </si>
  <si>
    <t>Ankit</t>
  </si>
  <si>
    <t>harne.ankit@gmail.com</t>
  </si>
  <si>
    <t>bangalore</t>
  </si>
  <si>
    <t>Will come after 20th Dec</t>
  </si>
  <si>
    <t>Akash Shirasi</t>
  </si>
  <si>
    <t>akashshirasi@rediffmail.com</t>
  </si>
  <si>
    <t>Purchased flat 1bhk in Marunji</t>
  </si>
  <si>
    <t>Sapna Jain</t>
  </si>
  <si>
    <t>sapna.sona1990@gmail.com</t>
  </si>
  <si>
    <t>Not responding called 4 times</t>
  </si>
  <si>
    <t>Kiran Deore</t>
  </si>
  <si>
    <t>kirandeore1818@gmail.com</t>
  </si>
  <si>
    <t>Call back on Sunday</t>
  </si>
  <si>
    <t>Want 2 bhk upto 55 lakhs with nearing possesion</t>
  </si>
  <si>
    <t>आशिष संजय पारकर.</t>
  </si>
  <si>
    <t>aparkar74@gmail.com</t>
  </si>
  <si>
    <t>Asked to call tomorrow at 5 pm/will call me back/asked to not call him again</t>
  </si>
  <si>
    <t>Swapnil Magar</t>
  </si>
  <si>
    <t>swapnilmmagar@gmail.com</t>
  </si>
  <si>
    <t>Asked to call on 29th nov</t>
  </si>
  <si>
    <t>Nilesh Devlekar</t>
  </si>
  <si>
    <t>nileshdevlekar1@gmail.com</t>
  </si>
  <si>
    <t>Cancelled booking due to covered  parking</t>
  </si>
  <si>
    <t>Chetan Kadam</t>
  </si>
  <si>
    <t>chetan.vijay.kadam@gmail.com</t>
  </si>
  <si>
    <t>Hyderabad</t>
  </si>
  <si>
    <t>Not Interested .Now dont want any flat</t>
  </si>
  <si>
    <t>Manish Baghel</t>
  </si>
  <si>
    <t>themanishbaghel@gmail.com</t>
  </si>
  <si>
    <t>Will come on 12th Dec</t>
  </si>
  <si>
    <t>Amit Pandit</t>
  </si>
  <si>
    <t>amitvpandit@rediffmail.com</t>
  </si>
  <si>
    <t>Will come on 5th Dec in the afternoon</t>
  </si>
  <si>
    <t>🔱 P R A T I K W A N I 🔱</t>
  </si>
  <si>
    <t>wanion009@gmail.com</t>
  </si>
  <si>
    <t>will come on 9/10th Jan /Reminder on Friday</t>
  </si>
  <si>
    <t>Will come on 28/29th nov</t>
  </si>
  <si>
    <t>askd to not call again</t>
  </si>
  <si>
    <t>Augustus</t>
  </si>
  <si>
    <t>nihal9324bihani@gmail.com</t>
  </si>
  <si>
    <t>Indorr</t>
  </si>
  <si>
    <t>Srinivas Dasari</t>
  </si>
  <si>
    <t>dasari2002@gmail.com</t>
  </si>
  <si>
    <t>Details sent.will come in this week</t>
  </si>
  <si>
    <t>Do not want any flat till feb 21</t>
  </si>
  <si>
    <t>Beard Boy</t>
  </si>
  <si>
    <t>beardboy92@yahoomail.com</t>
  </si>
  <si>
    <t>Quaid Johar Kagzi</t>
  </si>
  <si>
    <t>quaidjoharkagzi@gmail.com</t>
  </si>
  <si>
    <t>Piyush Bhiwapurkar</t>
  </si>
  <si>
    <t>piyushbhiwapurkar@gmail.com</t>
  </si>
  <si>
    <t>Looking flat in 52 lakhs 2 bhk with 750 carpet nearing possesion</t>
  </si>
  <si>
    <t>network error</t>
  </si>
  <si>
    <t>Saurabh Khele</t>
  </si>
  <si>
    <t>saurabh.khele@gmail.com</t>
  </si>
  <si>
    <t>Not sure</t>
  </si>
  <si>
    <t>Hshsh</t>
  </si>
  <si>
    <t>hshsh@gah.shsj</t>
  </si>
  <si>
    <t>Hemant Pote</t>
  </si>
  <si>
    <t>hemantpote18@gmail.com</t>
  </si>
  <si>
    <t>Madhavi Kavitake</t>
  </si>
  <si>
    <t>kavitakemadhavi80@gmail.com</t>
  </si>
  <si>
    <t>Always busy called 3times</t>
  </si>
  <si>
    <t>Nilesh Waghmode</t>
  </si>
  <si>
    <t>nileshwaghmode0404@gmail.com</t>
  </si>
  <si>
    <t>Kolhapur</t>
  </si>
  <si>
    <t>Sanket sugaonkar</t>
  </si>
  <si>
    <t>sugaonkar.sanks@gmail.com</t>
  </si>
  <si>
    <t>Visit done.Booked 304 through Mehfuz sir</t>
  </si>
  <si>
    <t>Suraj Mahapadi's</t>
  </si>
  <si>
    <t>surajmahapadi91@gmail.com</t>
  </si>
  <si>
    <t xml:space="preserve">Not interested in our site.Looking for plot </t>
  </si>
  <si>
    <t>Vandana Deshpande</t>
  </si>
  <si>
    <t>vandanadeshpande12@gmail.com</t>
  </si>
  <si>
    <t>wrong number</t>
  </si>
  <si>
    <t>DEVDATT NADRE</t>
  </si>
  <si>
    <t>dnadre127@gmail.com</t>
  </si>
  <si>
    <t>Already visited.Now do not want any flat</t>
  </si>
  <si>
    <t>Manish Khopkar</t>
  </si>
  <si>
    <t>manish_khopkar@yahoo.com</t>
  </si>
  <si>
    <t>Always busy called 6 times</t>
  </si>
  <si>
    <t>Asked to call in the evening</t>
  </si>
  <si>
    <t>Sonal Tiwari</t>
  </si>
  <si>
    <t>sonal.social1@gmail.com</t>
  </si>
  <si>
    <t>padmakar mahajan</t>
  </si>
  <si>
    <t>padmakarmahajan7@gmail.com</t>
  </si>
  <si>
    <t>Vivek Nazarkar</t>
  </si>
  <si>
    <t>diptikale18@gmail.com</t>
  </si>
  <si>
    <t>Details sent.Will come on 28th Nov till 11 am</t>
  </si>
  <si>
    <t>Not interested dont want flats</t>
  </si>
  <si>
    <t>Ganesh Amrutkar</t>
  </si>
  <si>
    <t>ganeshamrutkar8800@gmail.com</t>
  </si>
  <si>
    <t xml:space="preserve">Visit done.Need a weektime till 1st dec to think for c wing </t>
  </si>
  <si>
    <t>Akanksha Mahajan</t>
  </si>
  <si>
    <t>mahajanpakanksha2@gmail.com</t>
  </si>
  <si>
    <t>Wakad</t>
  </si>
  <si>
    <t>Details sent.Will come on 15th Nov</t>
  </si>
  <si>
    <t>PRALHAD BHAGWAT</t>
  </si>
  <si>
    <t>swatibhagwat22@gmail.com</t>
  </si>
  <si>
    <t>Vijaya Belpatre Bodhekar</t>
  </si>
  <si>
    <t>vijayasbodhekar@yahoo.in</t>
  </si>
  <si>
    <t>will come till 12th dec</t>
  </si>
  <si>
    <t>Atul Khedkar</t>
  </si>
  <si>
    <t>khedkaratul70@gmail.com</t>
  </si>
  <si>
    <t>Pushparaj Dhole</t>
  </si>
  <si>
    <t>pushparaj.dhole23@gmail.com</t>
  </si>
  <si>
    <t>Booked 504</t>
  </si>
  <si>
    <t>Pramod Gadhari</t>
  </si>
  <si>
    <t>pramodgadhari@gmail.com</t>
  </si>
  <si>
    <t>Navi Mumbai (New Mumbai)</t>
  </si>
  <si>
    <t>Murtaja Kadiyani</t>
  </si>
  <si>
    <t>murtaja.mainframe@gmail.com</t>
  </si>
  <si>
    <t>Already visited.Need ready to move property upto 60 lakhs</t>
  </si>
  <si>
    <t>Mayur Patil</t>
  </si>
  <si>
    <t>mayurupatil@gmail.com</t>
  </si>
  <si>
    <t>Nachiket Sonawane Photography</t>
  </si>
  <si>
    <t>nachiket.sonawane@gmail.com</t>
  </si>
  <si>
    <t>Khushi</t>
  </si>
  <si>
    <t>pinkyprasad121@gmail.com</t>
  </si>
  <si>
    <t>Gaurav D Yerawar</t>
  </si>
  <si>
    <t>gauravdyerawar15@gmail.com</t>
  </si>
  <si>
    <t>Details sent.Will come on 20th nov</t>
  </si>
  <si>
    <t>Purchased flat in wakad</t>
  </si>
  <si>
    <t>Kunal</t>
  </si>
  <si>
    <t>krutikaingole99@gmail.com</t>
  </si>
  <si>
    <t>will take decision till 18th nov</t>
  </si>
  <si>
    <t>Akash Pavar</t>
  </si>
  <si>
    <t>shwetapatel723@gmail.com</t>
  </si>
  <si>
    <t xml:space="preserve">Details sent .Will come on 24th Jan month </t>
  </si>
  <si>
    <t>Akshay Moralwar</t>
  </si>
  <si>
    <t>akshayamoralwar@gmail.com</t>
  </si>
  <si>
    <t>Visit done.having loan issue</t>
  </si>
  <si>
    <t>Kishor Girme</t>
  </si>
  <si>
    <t>girmefarm@yahoo.com</t>
  </si>
  <si>
    <t>Not interested.Purchased flat in Baner</t>
  </si>
  <si>
    <t>Jaydrat Roy</t>
  </si>
  <si>
    <t>jaydratroy@gmail.com</t>
  </si>
  <si>
    <t>Details Sent .Looking 2 bhk ready to move property</t>
  </si>
  <si>
    <t>Krunal Khairnar</t>
  </si>
  <si>
    <t>krunal.khairnar@gmail.com</t>
  </si>
  <si>
    <t>Swatu</t>
  </si>
  <si>
    <t>sweety.bgu@yahoo.co.in</t>
  </si>
  <si>
    <t>Invalid number</t>
  </si>
  <si>
    <t>Tejaswini Nikhare</t>
  </si>
  <si>
    <t>tejaswininikhare@gmail.com</t>
  </si>
  <si>
    <t>Sangramsinh Bhosale</t>
  </si>
  <si>
    <t>sangramsinh.10@gmail.com</t>
  </si>
  <si>
    <t>Not interested.Purchased flat in Farande space</t>
  </si>
  <si>
    <t>Abhijeet Babar</t>
  </si>
  <si>
    <t>abhi1234babar@gmail.com</t>
  </si>
  <si>
    <t>Purchased flat in Baner</t>
  </si>
  <si>
    <t>kedar</t>
  </si>
  <si>
    <t>kedardeshmukh82@gmail.com</t>
  </si>
  <si>
    <t>Visit Done</t>
  </si>
  <si>
    <t>this_weekend</t>
  </si>
  <si>
    <t>Abhilash Mohite</t>
  </si>
  <si>
    <t>amohite123@gmail.com</t>
  </si>
  <si>
    <t>Already purchased flat in Lagom</t>
  </si>
  <si>
    <t>Rajesh Kadam</t>
  </si>
  <si>
    <t>kadamrajesh258@gmail.com</t>
  </si>
  <si>
    <t>purchased flat in Balewadi</t>
  </si>
  <si>
    <t>Mayur Jain</t>
  </si>
  <si>
    <t>mailstomayurjain@gmail.com</t>
  </si>
  <si>
    <t>Visit done.Will take decesion in 1 week till 30th nov</t>
  </si>
  <si>
    <t>i'm_not_sure_-_get_in_touch_with_me</t>
  </si>
  <si>
    <t>Nilesh Patil</t>
  </si>
  <si>
    <t>amolzadya@gmail.com</t>
  </si>
  <si>
    <t>Will come till 15th Dec</t>
  </si>
  <si>
    <t>this_month</t>
  </si>
  <si>
    <t>suraj kokare</t>
  </si>
  <si>
    <t>skokare@gmail.com</t>
  </si>
  <si>
    <t>Jayesh</t>
  </si>
  <si>
    <t>agarwal.jayesh12@gmail.com</t>
  </si>
  <si>
    <t>Not interested.Purchased flat in wakad</t>
  </si>
  <si>
    <t>Vaishali kartik hirpara</t>
  </si>
  <si>
    <t>bhanderivaishali94@gmail.com</t>
  </si>
  <si>
    <t>Details sent.Will come on Next Saturday on 29th Novfor C wing</t>
  </si>
  <si>
    <t>Already purchased flat through Pawan sir</t>
  </si>
  <si>
    <t>Sharad D Bodage</t>
  </si>
  <si>
    <t>Details sent.Will come after 22nd Jan/Reminder</t>
  </si>
  <si>
    <t>Will come till 12th dec</t>
  </si>
  <si>
    <t>karishmashah500@gmail.com</t>
  </si>
  <si>
    <t>Details sent .Will come on 30th Nov</t>
  </si>
  <si>
    <t>Shantanu Joshi</t>
  </si>
  <si>
    <t>shantanujoshi89@hotmail.com</t>
  </si>
  <si>
    <t>Asked to not call again.will call me back</t>
  </si>
  <si>
    <t>Not responding called  4 times</t>
  </si>
  <si>
    <t>MM@hesh</t>
  </si>
  <si>
    <t>mahesh7more1986@gmail.com</t>
  </si>
  <si>
    <t xml:space="preserve">Details sent.Will come on 19th Jan/Reminder </t>
  </si>
  <si>
    <t>Not responding called  2 times</t>
  </si>
  <si>
    <t>incoming barred</t>
  </si>
  <si>
    <t>Suyash Kathade</t>
  </si>
  <si>
    <t>suyash.kathade9@gmail.com</t>
  </si>
  <si>
    <t>Asked to call in Feb month</t>
  </si>
  <si>
    <t>Prakash m</t>
  </si>
  <si>
    <t>shettarvin@gmail.com</t>
  </si>
  <si>
    <t>Visit done.Need time to think for C wing till 5th Dec</t>
  </si>
  <si>
    <t>Rajat</t>
  </si>
  <si>
    <t>pisal58@gmail.com</t>
  </si>
  <si>
    <t>PUNE</t>
  </si>
  <si>
    <t>Rahul Singh</t>
  </si>
  <si>
    <t>Rahulsingh60194@gmail.com</t>
  </si>
  <si>
    <t>Will come on 10th dec if possible</t>
  </si>
  <si>
    <t>Harshal gajare</t>
  </si>
  <si>
    <t>harshalgaj@gmail.com</t>
  </si>
  <si>
    <t>Postponed to buy flat</t>
  </si>
  <si>
    <t>Amol khandare</t>
  </si>
  <si>
    <t>amolkhandare1992@rediffmail.com</t>
  </si>
  <si>
    <t>Visit Done.Will take decesion till 3rd dec</t>
  </si>
  <si>
    <t>Pandu</t>
  </si>
  <si>
    <t>Bababajsj4@ymail.hj</t>
  </si>
  <si>
    <t>Yash Waghulde</t>
  </si>
  <si>
    <t>yashwaghulde1994@gmail.com</t>
  </si>
  <si>
    <t>Vinta</t>
  </si>
  <si>
    <t>vinitsarode4097@gmail.com</t>
  </si>
  <si>
    <t>Called 5 times</t>
  </si>
  <si>
    <t>Nilesh Khot</t>
  </si>
  <si>
    <t>khot.nilesh@gmail.com</t>
  </si>
  <si>
    <t>Thane</t>
  </si>
  <si>
    <t>Will call me back</t>
  </si>
  <si>
    <t>Purchased flat in Wakad</t>
  </si>
  <si>
    <t>Kalpesh Parakh</t>
  </si>
  <si>
    <t>kalpesh.nmparakh@gmail.com</t>
  </si>
  <si>
    <t>Shishir Singh</t>
  </si>
  <si>
    <t>shishirworld12@gmail.com</t>
  </si>
  <si>
    <t>Details sent.Will come in Feb month only</t>
  </si>
  <si>
    <t>Salman Latif</t>
  </si>
  <si>
    <t>salmanlatif100@gmail.com</t>
  </si>
  <si>
    <t>Aniruddha Dattatray Sattikar</t>
  </si>
  <si>
    <t>aniruddha.sattikar@gmail.com</t>
  </si>
  <si>
    <t>Purchased flat in Chinchwad</t>
  </si>
  <si>
    <t>NOT RESPONDING</t>
  </si>
  <si>
    <t>Rakesh Shamnani</t>
  </si>
  <si>
    <t>shamnanirakesh@gmail.com</t>
  </si>
  <si>
    <t>Not interested .Looking flat in Kharadi</t>
  </si>
  <si>
    <t>Pratik Deshmukh</t>
  </si>
  <si>
    <t>pratikdeshmukh0304@yahoo.com</t>
  </si>
  <si>
    <t>Not interested.Need flat upto 60 lakhs with 850 carpet .Possesion expectation nearing or ready to move</t>
  </si>
  <si>
    <t>Cancelled plan to buy flat</t>
  </si>
  <si>
    <t>Never responds called 9 times</t>
  </si>
  <si>
    <t>Akash Rai</t>
  </si>
  <si>
    <t>akashrai1@gmail.com</t>
  </si>
  <si>
    <t>Akash Sangamnerkar</t>
  </si>
  <si>
    <t>akash.getin@gmail.com</t>
  </si>
  <si>
    <t>Need 3 bhk nearing possesion upto 85 lakhs around wakad</t>
  </si>
  <si>
    <t>Mangesh Jambukar</t>
  </si>
  <si>
    <t>jambukarmangesh18@yahoo.co.in</t>
  </si>
  <si>
    <t>Visit done .Will take decesion till 28th Nov for c wing</t>
  </si>
  <si>
    <t>Vikram Sole</t>
  </si>
  <si>
    <t>vikram.sole@gmail.com</t>
  </si>
  <si>
    <t>Purchased flat in signature</t>
  </si>
  <si>
    <t>Prayag Wadekar</t>
  </si>
  <si>
    <t>prayu55@gmail.com</t>
  </si>
  <si>
    <t>Need 2 bhk upto 50/55 lakhs with nearing possesion</t>
  </si>
  <si>
    <t>Arati Kote</t>
  </si>
  <si>
    <t>aratikote999@gmail.com</t>
  </si>
  <si>
    <t>As per Indian architectural trend flat is not suitable to her</t>
  </si>
  <si>
    <t>need 3bhk upto 1 cr around wakad n baner n hinjewadi area</t>
  </si>
  <si>
    <t>Sagar Pawar</t>
  </si>
  <si>
    <t>sgrpawar1000@gmail.com</t>
  </si>
  <si>
    <t>Rohit Navale</t>
  </si>
  <si>
    <t>rohitnavale998@gmail.com</t>
  </si>
  <si>
    <t>Need 2 bhk upto 60 lakhs with ready possesion carpet should be 850</t>
  </si>
  <si>
    <t>Prachi Patole Doiphode</t>
  </si>
  <si>
    <t>patoleprachi32@gmail.com</t>
  </si>
  <si>
    <t>Looking 2 bhk ready to move property around wakad area upto 60 lakhs</t>
  </si>
  <si>
    <t>Aniket Aher</t>
  </si>
  <si>
    <t>aheraniie@gmail.com</t>
  </si>
  <si>
    <t>Looking 1 bhk upto 45 lakhs around wakad hinjewadi area</t>
  </si>
  <si>
    <t>Mehul Devaliya</t>
  </si>
  <si>
    <t>mehuldevaliya108@gmail.com</t>
  </si>
  <si>
    <t>Dipak Malode</t>
  </si>
  <si>
    <t>dpmalode0@gmail.com</t>
  </si>
  <si>
    <t>Details sent.Will come  tomorrow till eod</t>
  </si>
  <si>
    <t>Looking 2 bhk around wakad area upto 60 lakhs with nearing possesion</t>
  </si>
  <si>
    <t>Supriya Chalke</t>
  </si>
  <si>
    <t>riyachalke23@gmail.com</t>
  </si>
  <si>
    <t>Details sent.will come till 5th Dec Looking other properties also</t>
  </si>
  <si>
    <t>Prakash Nikam</t>
  </si>
  <si>
    <t>prakash2809@gmail.com</t>
  </si>
  <si>
    <t>Nashik</t>
  </si>
  <si>
    <t>Details sent .Will come on 6th Dec</t>
  </si>
  <si>
    <t>Hemant Raut</t>
  </si>
  <si>
    <t>hemantraut0035@gmail.com</t>
  </si>
  <si>
    <t>Details sent .Will come in feb only</t>
  </si>
  <si>
    <t>Sayali shete</t>
  </si>
  <si>
    <t>saylivshete@gmail.com</t>
  </si>
  <si>
    <t>Amol Khapli</t>
  </si>
  <si>
    <t>amolk73@gmail.com</t>
  </si>
  <si>
    <t>Geeta Darade</t>
  </si>
  <si>
    <t>geetadarade@gmail.com</t>
  </si>
  <si>
    <t>Visit done.</t>
  </si>
  <si>
    <t>Omkar C. Sathe</t>
  </si>
  <si>
    <t>satheomkar94@gmail.com</t>
  </si>
  <si>
    <t>Looking plot for development .He is consultant</t>
  </si>
  <si>
    <t>Rohit Moses</t>
  </si>
  <si>
    <t>rohitmoses@gmail.com</t>
  </si>
  <si>
    <t>Shilpa Gurjar</t>
  </si>
  <si>
    <t>Looking ready to move 2 bhk flat upto 60 lakhs around wakad area</t>
  </si>
  <si>
    <t>G</t>
  </si>
  <si>
    <t>Mt@tahoo.com</t>
  </si>
  <si>
    <t>Exterior</t>
  </si>
  <si>
    <t>Pawan Mugalikar</t>
  </si>
  <si>
    <t>mugalikar.pawan7@gmail.com</t>
  </si>
  <si>
    <t>Amruta_Tarlekar</t>
  </si>
  <si>
    <t>amrutatarlekar@gmail.com</t>
  </si>
  <si>
    <t>Called thrice</t>
  </si>
  <si>
    <t>zango</t>
  </si>
  <si>
    <t>onejaysky@gmail.com</t>
  </si>
  <si>
    <t>Not answering called twice</t>
  </si>
  <si>
    <t>Samir Jagtap</t>
  </si>
  <si>
    <t>srbuildcon27@gmail.com</t>
  </si>
  <si>
    <t>Ankit Jain</t>
  </si>
  <si>
    <t>ankit_jain@hotmail.com</t>
  </si>
  <si>
    <t>Looking flat in 50 lakhs</t>
  </si>
  <si>
    <t>Neha Mallige</t>
  </si>
  <si>
    <t>neha.mallige@suncorp.com.au</t>
  </si>
  <si>
    <t>Switched off</t>
  </si>
  <si>
    <t>Switched off called twice</t>
  </si>
  <si>
    <t>Switched off since last 1 month</t>
  </si>
  <si>
    <t>Sagar Chaudhari</t>
  </si>
  <si>
    <t>sagar.chaudhari08@gmail.com</t>
  </si>
  <si>
    <t>Incoming barred</t>
  </si>
  <si>
    <t>Sunit Ranjan Poddar</t>
  </si>
  <si>
    <t>ranjan.sunit@gmail.com</t>
  </si>
  <si>
    <t>Looking plot in Tathawde/dange chowk</t>
  </si>
  <si>
    <t>vishal</t>
  </si>
  <si>
    <t>ervishal13@gmail.com</t>
  </si>
  <si>
    <t>Abhishek Jadhav</t>
  </si>
  <si>
    <t>abhishekjadhav1410@gmail.com</t>
  </si>
  <si>
    <t>Looking 1 bhk upto 40 lakhs around wakad hinjewadi area.Details sent.will come till 15th Dec</t>
  </si>
  <si>
    <t>Dilip Patil</t>
  </si>
  <si>
    <t>dilppatil66@rediffmail.com</t>
  </si>
  <si>
    <t>Gajanan R. Kulkarni</t>
  </si>
  <si>
    <t>grkulkarni0423@gmail.com</t>
  </si>
  <si>
    <t>Pravin Pagare</t>
  </si>
  <si>
    <t>ppravin.pagare@gmail.com</t>
  </si>
  <si>
    <t>Akshay Patil</t>
  </si>
  <si>
    <t>holaakshay@gmail.com</t>
  </si>
  <si>
    <t>Siddhesh Shirsalkar</t>
  </si>
  <si>
    <t>sid.shirsalkar.18@gmail.com</t>
  </si>
  <si>
    <t>Details sent.Will come tomorrow till 10.30am</t>
  </si>
  <si>
    <t>Booked in Balewadi</t>
  </si>
  <si>
    <t>Pranav Kulkarni</t>
  </si>
  <si>
    <t>pranavkulkarni0595@gmail.com</t>
  </si>
  <si>
    <t>Dinkar</t>
  </si>
  <si>
    <t>dj.dinkardhawale@gmail.com</t>
  </si>
  <si>
    <t>Looking flat near datta mandir /kaspate wasti upto 50 lakhs</t>
  </si>
  <si>
    <t>Ravindra Singh</t>
  </si>
  <si>
    <t>ravi.adyasingh@gmail.com</t>
  </si>
  <si>
    <t>Niraj Bihani</t>
  </si>
  <si>
    <t>nbihani24@gmail.com</t>
  </si>
  <si>
    <t>Sadanand Sakat</t>
  </si>
  <si>
    <t>sadanand.glowevents@gmail.com</t>
  </si>
  <si>
    <t xml:space="preserve">need flat upto 55 lakhs </t>
  </si>
  <si>
    <t>Swapnil Kolapkar</t>
  </si>
  <si>
    <t>swapkolapkar@gmail.com</t>
  </si>
  <si>
    <t>Gauresh D Kore</t>
  </si>
  <si>
    <t>koregauresh@gmail.com</t>
  </si>
  <si>
    <t>Omkar Phansalkar</t>
  </si>
  <si>
    <t>ophansalkar@gmail.com</t>
  </si>
  <si>
    <t>Artee Kale</t>
  </si>
  <si>
    <t>arteekale2604@gmail.com</t>
  </si>
  <si>
    <t>Rajas Khedkar</t>
  </si>
  <si>
    <t>rajas.khedkar@gmail.com</t>
  </si>
  <si>
    <t>Looking 3 bhk with 900 carpet around wakad area upto 65 lakhs</t>
  </si>
  <si>
    <t>Maitri shilay</t>
  </si>
  <si>
    <t>maitrishilay@gmail.com</t>
  </si>
  <si>
    <t>Sahil Gole</t>
  </si>
  <si>
    <t>aniket32@rocketmail.com</t>
  </si>
  <si>
    <t>Call forwarded</t>
  </si>
  <si>
    <t>asked to not call again if he wants will call me back</t>
  </si>
  <si>
    <t>Avadhut Walsepatil</t>
  </si>
  <si>
    <t>valseavadhut@gmail.com</t>
  </si>
  <si>
    <t>never responds</t>
  </si>
  <si>
    <t>Pratik Mache</t>
  </si>
  <si>
    <t>pratikmache@gmail.com</t>
  </si>
  <si>
    <t>Sydney</t>
  </si>
  <si>
    <t>Atul Daud</t>
  </si>
  <si>
    <t>atul.daud195@gmail.com</t>
  </si>
  <si>
    <t>Sharad Jambale</t>
  </si>
  <si>
    <t>sharad.jambale@gmail.com</t>
  </si>
  <si>
    <t>Ravindra Jain</t>
  </si>
  <si>
    <t>itspriyank09@gmail.com</t>
  </si>
  <si>
    <t>for investment purpose need flat upto 50 lakhs around wakad area</t>
  </si>
  <si>
    <t>Kartikeya Singh</t>
  </si>
  <si>
    <t>Kartikeya.singh@hotmail.com</t>
  </si>
  <si>
    <t>Mumbai</t>
  </si>
  <si>
    <t>Dev Dulera</t>
  </si>
  <si>
    <t>devdulera@gmail.com</t>
  </si>
  <si>
    <t>details sent.will call me before coming.Asked to not call again</t>
  </si>
  <si>
    <t>Asked to call after 20th Dec</t>
  </si>
  <si>
    <t>will call me if he wants to come</t>
  </si>
  <si>
    <t>Niraj Varma</t>
  </si>
  <si>
    <t>nirajvarma18996@gmail.com</t>
  </si>
  <si>
    <t>Yavatmal</t>
  </si>
  <si>
    <t>looking 3 bhk</t>
  </si>
  <si>
    <t>Vishal Fiske</t>
  </si>
  <si>
    <t>vishalfsk@gmail.com</t>
  </si>
  <si>
    <t>Looking 3 bhk upto 1 cr near baner</t>
  </si>
  <si>
    <t>Ravi</t>
  </si>
  <si>
    <t>chawat.ravi@gmail.com</t>
  </si>
  <si>
    <t>pimpri</t>
  </si>
  <si>
    <t>Looking 2 bhk nearing possesion around tathawade or datta mandir road upto 60 lakhs</t>
  </si>
  <si>
    <t>Dheeraj Nagore</t>
  </si>
  <si>
    <t>nagoredheeraj@gmail.com</t>
  </si>
  <si>
    <t>Jayesh Ashok Shinde</t>
  </si>
  <si>
    <t>jayesh.shinde@yahoo.co.in</t>
  </si>
  <si>
    <t>Ranjit Khapare</t>
  </si>
  <si>
    <t>ranjitkhapare@yahoo.com</t>
  </si>
  <si>
    <t>already had word with pankaj sir</t>
  </si>
  <si>
    <t>Pradip Pokale</t>
  </si>
  <si>
    <t>pokalepradip795@gmail.com</t>
  </si>
  <si>
    <t>Amsterdam</t>
  </si>
  <si>
    <t>Raksha Bisen</t>
  </si>
  <si>
    <t>raksha.bisen@gmail.com</t>
  </si>
  <si>
    <t>Prasad Hiwale</t>
  </si>
  <si>
    <t>prasadhiwale@gmail.com</t>
  </si>
  <si>
    <t>Pun</t>
  </si>
  <si>
    <t>Sushant मोरे 🏋🏻‍♂️</t>
  </si>
  <si>
    <t>sushantmore9@gmail.com</t>
  </si>
  <si>
    <t>Poonam H Pawar</t>
  </si>
  <si>
    <t>pawarpoonam68@gmail.com</t>
  </si>
  <si>
    <t>Sonali Shinde</t>
  </si>
  <si>
    <t>sonali.g.shinde93@gmail.com</t>
  </si>
  <si>
    <t>9197634 99731</t>
  </si>
  <si>
    <t>Looking ready to move 2 bhk flat upto 70 lakhs around wakad area</t>
  </si>
  <si>
    <t>Gopal Kumar</t>
  </si>
  <si>
    <t>gopal.kumar86@yahoo.com</t>
  </si>
  <si>
    <t>Shubham shingade</t>
  </si>
  <si>
    <t>shubhamshingade1234@gmail.com</t>
  </si>
  <si>
    <t>yashraj0396</t>
  </si>
  <si>
    <t>yash.misar@gmail.com</t>
  </si>
  <si>
    <t>Jatin Verma</t>
  </si>
  <si>
    <t>javerma2802@gmail.com</t>
  </si>
  <si>
    <t>Rasesh Pathak</t>
  </si>
  <si>
    <t>rasesh.pathak@gmail.com</t>
  </si>
  <si>
    <t>Will call me back.Details sent.Asked to not call again</t>
  </si>
  <si>
    <t>Visited through Pawan sir</t>
  </si>
  <si>
    <t>Rohit Ingale</t>
  </si>
  <si>
    <t>pratj06@gmail.com</t>
  </si>
  <si>
    <t>Details sent.Will come on 6th Dec.Now don't want any flat</t>
  </si>
  <si>
    <t>Prashant Jenekar</t>
  </si>
  <si>
    <t>pjenekar@gmail.com</t>
  </si>
  <si>
    <t>Vinod Louis</t>
  </si>
  <si>
    <t>Vinodlouis@hotmail.com</t>
  </si>
  <si>
    <t>ishaan sodha</t>
  </si>
  <si>
    <t>isodha80@gmail.com</t>
  </si>
  <si>
    <t>JAISH KHAN</t>
  </si>
  <si>
    <t>jaishkhan32@gmail.com</t>
  </si>
  <si>
    <t>Sumukh</t>
  </si>
  <si>
    <t>sumukha@gmail.com</t>
  </si>
  <si>
    <t>Abhinav sahu</t>
  </si>
  <si>
    <t>sahuabhinav20@gmail.com</t>
  </si>
  <si>
    <t>Rohit Chaskar</t>
  </si>
  <si>
    <t>rohitchaskar7477@gmail.com</t>
  </si>
  <si>
    <t>So many times posted enquiry but never responds called more than 15 times</t>
  </si>
  <si>
    <t>aniket</t>
  </si>
  <si>
    <t>aniketkarne@gmail.com</t>
  </si>
  <si>
    <t>Booked flat in Hinjewadi</t>
  </si>
  <si>
    <t>Sangmesh Dhanshette</t>
  </si>
  <si>
    <t>sangmeshdhanshette@gmail.com</t>
  </si>
  <si>
    <t>Rohan Patil</t>
  </si>
  <si>
    <t>rohanpatil.patil7@gmail.com</t>
  </si>
  <si>
    <t>Looking flat in around chinchwad</t>
  </si>
  <si>
    <t>E S H A N</t>
  </si>
  <si>
    <t>eshanjaiswal1234@gmail.com</t>
  </si>
  <si>
    <t>kiran kirve</t>
  </si>
  <si>
    <t>kirankirve777@gmail.com</t>
  </si>
  <si>
    <t>baramati</t>
  </si>
  <si>
    <t>invalid number</t>
  </si>
  <si>
    <t>Sumit Bobade</t>
  </si>
  <si>
    <t>bsumit07@gmail.com</t>
  </si>
  <si>
    <t>looking flat in vishal Nagar</t>
  </si>
  <si>
    <t>Sushant Kangude</t>
  </si>
  <si>
    <t>sushantkangude27@gmail.com</t>
  </si>
  <si>
    <t>Varsha Mandre</t>
  </si>
  <si>
    <t>varsham047@gmail.com</t>
  </si>
  <si>
    <t>Vishal Bagmar</t>
  </si>
  <si>
    <t>bagmarvishal@gmail.com</t>
  </si>
  <si>
    <t>Details sent.asked to not call or follow him.will call me if he wants to come</t>
  </si>
  <si>
    <t>Hitesh Barhate</t>
  </si>
  <si>
    <t>barhate_h1993@yahoo.com</t>
  </si>
  <si>
    <t>jalgaon</t>
  </si>
  <si>
    <t xml:space="preserve">looking 1bhk 30 to 35 tathawade </t>
  </si>
  <si>
    <t>Mandar Dahake</t>
  </si>
  <si>
    <t>mandar792@gmail.com</t>
  </si>
  <si>
    <t>Sudip Chandra</t>
  </si>
  <si>
    <t>sudip_prakash@yahoo.co.in</t>
  </si>
  <si>
    <t>looking flat in chinchwad</t>
  </si>
  <si>
    <t>Shobha Bhoite</t>
  </si>
  <si>
    <t>shobhakbhoite@gmail.com</t>
  </si>
  <si>
    <t>Already booked flat in Lagom in Oct</t>
  </si>
  <si>
    <t>Suyash Jha</t>
  </si>
  <si>
    <t>jha.suyash262@gmail.com</t>
  </si>
  <si>
    <t>Pravin More</t>
  </si>
  <si>
    <t>pnmgurav@yahoo.com</t>
  </si>
  <si>
    <t>Prashant Jamkhande</t>
  </si>
  <si>
    <t>xdhdhhdjdhxhdjrjyz@gmail.com</t>
  </si>
  <si>
    <t>Jasveen</t>
  </si>
  <si>
    <t>jasveensingh24@gmail.com</t>
  </si>
  <si>
    <t>New Delhi</t>
  </si>
  <si>
    <t>Looking ready to move property</t>
  </si>
  <si>
    <t>Vrushabh Rathod</t>
  </si>
  <si>
    <t>vru.rat2010@gmail.com</t>
  </si>
  <si>
    <t>Tejashree Bhosale-Kadukar</t>
  </si>
  <si>
    <t>bhosale.tejashree12@gmail.com</t>
  </si>
  <si>
    <t>Prashant Meshram</t>
  </si>
  <si>
    <t>prashmesh@gmail.com</t>
  </si>
  <si>
    <t>Atul</t>
  </si>
  <si>
    <t>atul.ch477@gmail.com</t>
  </si>
  <si>
    <t>Ahmednagar</t>
  </si>
  <si>
    <t>Vishal Pawar</t>
  </si>
  <si>
    <t>vishalpawar_14@rediffmail.com</t>
  </si>
  <si>
    <t>purchased flat in Vishal nagar</t>
  </si>
  <si>
    <t>Looking flat in Dighi</t>
  </si>
  <si>
    <t>Nipurn Solanki</t>
  </si>
  <si>
    <t>nipurnsolanki.mailbox@gmail.com</t>
  </si>
  <si>
    <t>Visit Done through other cp</t>
  </si>
  <si>
    <t>Karuna Waghmare</t>
  </si>
  <si>
    <t>karunataksande@gmail.comaksa</t>
  </si>
  <si>
    <t>kunal waghmare</t>
  </si>
  <si>
    <t>Aniket Lad</t>
  </si>
  <si>
    <t>aniketlad7@gmail.com</t>
  </si>
  <si>
    <t>R a h u l M e m a n e</t>
  </si>
  <si>
    <t>rahulmemane@hotmail.com</t>
  </si>
  <si>
    <t>Looking flat in 45 lakhs</t>
  </si>
  <si>
    <t>Switched off since last 5 days</t>
  </si>
  <si>
    <t>Ayushi Gupta Singh</t>
  </si>
  <si>
    <t>ayushimeanslife@gmail.com</t>
  </si>
  <si>
    <t>Pritesh patil</t>
  </si>
  <si>
    <t>priteshpatil522@gmail.com</t>
  </si>
  <si>
    <t>Sanjiv Pawar</t>
  </si>
  <si>
    <t>sanjivpawar30@gmail.com</t>
  </si>
  <si>
    <t>Ankit Baid</t>
  </si>
  <si>
    <t>abcoolboy1988@gmail.com</t>
  </si>
  <si>
    <t>Looking flat in Kharadi</t>
  </si>
  <si>
    <t>Manoj Valecha</t>
  </si>
  <si>
    <t>Mvalecha1@gmail.com</t>
  </si>
  <si>
    <t>Looking flat upto 60 lakhs with nearing possesion</t>
  </si>
  <si>
    <t>StaySafeAtHome</t>
  </si>
  <si>
    <t>godbolerajendra@gmail.com</t>
  </si>
  <si>
    <t>Looking flat in Chinchwad</t>
  </si>
  <si>
    <t>will call me back if want to come</t>
  </si>
  <si>
    <t>Shashankk Pawar️️</t>
  </si>
  <si>
    <t>coolsunnypawar@gmail.com</t>
  </si>
  <si>
    <t>Shubham Jadhav</t>
  </si>
  <si>
    <t>shubhamjadhav2500@gmail.com</t>
  </si>
  <si>
    <t>Revisited on 10th Dec.Will take decesion till 14th Dec for 1902</t>
  </si>
  <si>
    <t>sandipakumaar arote</t>
  </si>
  <si>
    <t>sonaliarote@gmail.com</t>
  </si>
  <si>
    <t>Booking cancelled due to parking</t>
  </si>
  <si>
    <t>Never responds called 5 times</t>
  </si>
  <si>
    <t>Vikram Ashokan</t>
  </si>
  <si>
    <t>vikram.ashokan88@gmail.com</t>
  </si>
  <si>
    <t>Details sent.Will come till 10th jan if possible</t>
  </si>
  <si>
    <t>will call me back he wants to come</t>
  </si>
  <si>
    <t>Asked to not call again</t>
  </si>
  <si>
    <t>mayur634@gmail.com</t>
  </si>
  <si>
    <t>Shraddha</t>
  </si>
  <si>
    <t>sspande0923@gmail.com</t>
  </si>
  <si>
    <t>Sumedha</t>
  </si>
  <si>
    <t>cdkdkskks@gmail.com</t>
  </si>
  <si>
    <t>Devanshu Agarwal</t>
  </si>
  <si>
    <t>devanshu.agarwal@gmail.com</t>
  </si>
  <si>
    <t>9177988 81529</t>
  </si>
  <si>
    <t>Looking 2 bhk in 55 lakhs</t>
  </si>
  <si>
    <t>Jitendra Patil</t>
  </si>
  <si>
    <t>jitendrapaatil@gmail.com</t>
  </si>
  <si>
    <t>Looking flat in dange chowk/Tathawade/Datta mandir road upto 60 lakhs</t>
  </si>
  <si>
    <t>Harshit Dwivedi</t>
  </si>
  <si>
    <t>dwivediwise@gmail.com</t>
  </si>
  <si>
    <t>2 bhk nearing possesion or ready to move upto 60 lakhs</t>
  </si>
  <si>
    <t>Vishal Thape</t>
  </si>
  <si>
    <t>vishalthape09@gmail.com</t>
  </si>
  <si>
    <t>K E S H A V G U J A R</t>
  </si>
  <si>
    <t>keshav77gujar@gmail.com</t>
  </si>
  <si>
    <t>Rohit Patil</t>
  </si>
  <si>
    <t>rspatil@dcmshriram.com</t>
  </si>
  <si>
    <t>Sourabh Ranka</t>
  </si>
  <si>
    <t>sranka29@rediffmail.com</t>
  </si>
  <si>
    <t xml:space="preserve">Given to Dheeraj </t>
  </si>
  <si>
    <t>Chetan Kale</t>
  </si>
  <si>
    <t>chetankale28@gmail.com</t>
  </si>
  <si>
    <t>Looking 3 bhk around wakad area upto 80 lakhs</t>
  </si>
  <si>
    <t>Given to Dheeraj</t>
  </si>
  <si>
    <t>asked to call after 1 week</t>
  </si>
  <si>
    <t>Vivek Koul</t>
  </si>
  <si>
    <t>Vivek.koul28@gmail.com</t>
  </si>
  <si>
    <t>Looking flat near kaspate wasti/Vishal nagar</t>
  </si>
  <si>
    <t>Sagar Nale</t>
  </si>
  <si>
    <t>sagar.nale66@gmail.com</t>
  </si>
  <si>
    <t>Ninad Sane</t>
  </si>
  <si>
    <t>ninadsane@gmail.com</t>
  </si>
  <si>
    <t>Vipul Nanda</t>
  </si>
  <si>
    <t>vipul.karanjkar@gmail.com</t>
  </si>
  <si>
    <t>Looking flat in pimple gurav</t>
  </si>
  <si>
    <t>Rajendra Deshpande</t>
  </si>
  <si>
    <t>rajendradeshpande@hotmail.com</t>
  </si>
  <si>
    <t>karan mali</t>
  </si>
  <si>
    <t>kiranmali375@gmail.com</t>
  </si>
  <si>
    <t>Neetu menon</t>
  </si>
  <si>
    <t>menonneetu01@gmail.com</t>
  </si>
  <si>
    <t>Bhushan Bafna</t>
  </si>
  <si>
    <t>bhushan.bafna@gmail.com</t>
  </si>
  <si>
    <t>Details sent.Will come after feb month only</t>
  </si>
  <si>
    <t>Jitendra Pisal</t>
  </si>
  <si>
    <t>jitendra.pis@hotma.com</t>
  </si>
  <si>
    <t>Chaitanya Pathak</t>
  </si>
  <si>
    <t>pathakchaitanya63@gmail.com</t>
  </si>
  <si>
    <t>Chetan Bhole</t>
  </si>
  <si>
    <t>chetanbhole07@gmail.com</t>
  </si>
  <si>
    <t>Rohan Torane</t>
  </si>
  <si>
    <t>rohan.torane@gmail.com</t>
  </si>
  <si>
    <t>Purchased flat in Rawet</t>
  </si>
  <si>
    <t>Anikeet M Meshram</t>
  </si>
  <si>
    <t>meshramaniket79@gmail.com</t>
  </si>
  <si>
    <t>Dipak Singh</t>
  </si>
  <si>
    <t>dipak.singh2506@gmail.com</t>
  </si>
  <si>
    <t>Harshal Kothari</t>
  </si>
  <si>
    <t>harshalkothari21@gmail.com</t>
  </si>
  <si>
    <t>Rohit Bhongale</t>
  </si>
  <si>
    <t>rohitbhongale@gmail.com</t>
  </si>
  <si>
    <t>Looking flat in 55 lakhs</t>
  </si>
  <si>
    <t>Vikram Mali</t>
  </si>
  <si>
    <t>vikrambmali@yahoo.co.in</t>
  </si>
  <si>
    <t>Laukik</t>
  </si>
  <si>
    <t>laukiksamant@gmail.com</t>
  </si>
  <si>
    <t>Krushna Panda</t>
  </si>
  <si>
    <t>kcpanda40@gmail.com</t>
  </si>
  <si>
    <t>hinjewadi</t>
  </si>
  <si>
    <t>Raviraj9122</t>
  </si>
  <si>
    <t>ravirajshitole49@gmail.com</t>
  </si>
  <si>
    <t>given to dheeraj</t>
  </si>
  <si>
    <t>Tushar Patil</t>
  </si>
  <si>
    <t>tushar.techlligent2012@gmail.com</t>
  </si>
  <si>
    <t>Shashank Salvi</t>
  </si>
  <si>
    <t>shank333@gmail.com</t>
  </si>
  <si>
    <t>Details sent.If possible will come for site visit</t>
  </si>
  <si>
    <t>called 9 times</t>
  </si>
  <si>
    <t>Gargi Walse Patil</t>
  </si>
  <si>
    <t>gorgeousgargi26@gmail.com</t>
  </si>
  <si>
    <t>𝗮𝗺𝗿𝘂𝘁</t>
  </si>
  <si>
    <t>amrutd10@gmail.com</t>
  </si>
  <si>
    <t>Mohd Javid Shaikh</t>
  </si>
  <si>
    <t>javidshaikh1987@gmail.com</t>
  </si>
  <si>
    <t>Cedrick David</t>
  </si>
  <si>
    <t>sidhu2765@gmail.com</t>
  </si>
  <si>
    <t>Samadhan</t>
  </si>
  <si>
    <t>Samadhanwadvrao@gmail.com</t>
  </si>
  <si>
    <t>Satyajeet Kale Deshmukh</t>
  </si>
  <si>
    <t>satya.9612@gmail.com</t>
  </si>
  <si>
    <t>will come after 15th jan</t>
  </si>
  <si>
    <t>Gautam Heddur</t>
  </si>
  <si>
    <t>gautam_heddur@yahoo.com</t>
  </si>
  <si>
    <t>laka</t>
  </si>
  <si>
    <t>a.lakamale@gmail.com</t>
  </si>
  <si>
    <t>Sunil Kumar Soni</t>
  </si>
  <si>
    <t>sunilsoni1872@gmail.com</t>
  </si>
  <si>
    <t>Looking flat near kaspate wasti/Vishal nagar 2 bhk upto 55 lakhs</t>
  </si>
  <si>
    <t>Akshay</t>
  </si>
  <si>
    <t>ladde.akshay@gmail.com</t>
  </si>
  <si>
    <t>Pravin</t>
  </si>
  <si>
    <t>prvnkore@gmail.com</t>
  </si>
  <si>
    <t>Rahul</t>
  </si>
  <si>
    <t>shinderahul.606@gmail.com</t>
  </si>
  <si>
    <t>Sonal Gandhi</t>
  </si>
  <si>
    <t>gandhisonal310@gmail.com</t>
  </si>
  <si>
    <t>Swapnil Ashok Gorghate</t>
  </si>
  <si>
    <t>swapnilagorghate@gmail.com</t>
  </si>
  <si>
    <t>Zenobia Sayani</t>
  </si>
  <si>
    <t>Zenobiasahil@gmail.com</t>
  </si>
  <si>
    <t>Bangalore</t>
  </si>
  <si>
    <t>Swapnil Charate</t>
  </si>
  <si>
    <t>charateswapnil@gmail.com</t>
  </si>
  <si>
    <t>Solapur</t>
  </si>
  <si>
    <t>Vaibhav Kosode</t>
  </si>
  <si>
    <t>vaibhavkosode.27@gmail.com</t>
  </si>
  <si>
    <t>Mugdha</t>
  </si>
  <si>
    <t>mugdhaveda@gmail.com</t>
  </si>
  <si>
    <t>Details sent.Will come in Jan only</t>
  </si>
  <si>
    <t>Pratiksha Reddy</t>
  </si>
  <si>
    <t>pratureddy@gmail.com</t>
  </si>
  <si>
    <t>Sanjay Singh Rajput</t>
  </si>
  <si>
    <t>bhatiyarajput@gmail.com</t>
  </si>
  <si>
    <t>NCR</t>
  </si>
  <si>
    <t>Abhijeet Gaikwad</t>
  </si>
  <si>
    <t>looking flat upto 60 lakhs near kaspate wasti</t>
  </si>
  <si>
    <t>Pawan Malpani</t>
  </si>
  <si>
    <t>Rahul kamble</t>
  </si>
  <si>
    <t>rahulkamblep@gmail.com</t>
  </si>
  <si>
    <t>Details sent.will come on 9th jan/Need reminder on friday</t>
  </si>
  <si>
    <t>Bhushan Bhamare</t>
  </si>
  <si>
    <t>bhamre123bhushan@gmail.com</t>
  </si>
  <si>
    <t>B Borole</t>
  </si>
  <si>
    <t>temptimepass3637@gmail.com</t>
  </si>
  <si>
    <t>Bhushan Borole</t>
  </si>
  <si>
    <t>Bhushan Jagtap</t>
  </si>
  <si>
    <t>jagtapbhushan11@gmail.com</t>
  </si>
  <si>
    <t>Pune wakad</t>
  </si>
  <si>
    <t>Details sent.Will come after 15th feb</t>
  </si>
  <si>
    <t>Shekhar RM</t>
  </si>
  <si>
    <t>shekhar7610@gmail.com</t>
  </si>
  <si>
    <t>Patil AkAsh</t>
  </si>
  <si>
    <t>akashpatilap@gmail.com</t>
  </si>
  <si>
    <t>Aniruddha Daryapurkar</t>
  </si>
  <si>
    <t>daryapurkar.aniruddha@gmail.com</t>
  </si>
  <si>
    <t>Ronak Mehta</t>
  </si>
  <si>
    <t>ronakmehta2012@gmail.com</t>
  </si>
  <si>
    <t>Already had word with Pawan sir</t>
  </si>
  <si>
    <t>Apurv Ambardekar</t>
  </si>
  <si>
    <t>apurv2708@gmail.com</t>
  </si>
  <si>
    <t>Abc</t>
  </si>
  <si>
    <t>Abc@gmail.com</t>
  </si>
  <si>
    <t>Already booked flat in Lagom</t>
  </si>
  <si>
    <t>Hina Agrawal</t>
  </si>
  <si>
    <t>agrawal.hina222@gmail.com</t>
  </si>
  <si>
    <t>Aamarsh Consultancy Services</t>
  </si>
  <si>
    <t>amoljain012@gmail.com</t>
  </si>
  <si>
    <t>Nitish Jain</t>
  </si>
  <si>
    <t>nitishjain6@gmail.com</t>
  </si>
  <si>
    <t>kiran</t>
  </si>
  <si>
    <t>kp13061989@gmail.com</t>
  </si>
  <si>
    <t>Switched off since 7th dec</t>
  </si>
  <si>
    <t>sreyashi mukherjee</t>
  </si>
  <si>
    <t>sreyashi.mukherjee@gmail.com</t>
  </si>
  <si>
    <t>Nia kumari</t>
  </si>
  <si>
    <t>kumarinehajsr406@gmail.com</t>
  </si>
  <si>
    <t>Sourabh Shinde</t>
  </si>
  <si>
    <t>sourabhshinde1991@gmail.com</t>
  </si>
  <si>
    <t>Bhosari,pune</t>
  </si>
  <si>
    <t>Amit Kanekar</t>
  </si>
  <si>
    <t>amit.kanekar@gmail.com</t>
  </si>
  <si>
    <t>will call me back if he wants to come</t>
  </si>
  <si>
    <t>Kajal Kewal Anand</t>
  </si>
  <si>
    <t>kajalanand_72@yahoo.in</t>
  </si>
  <si>
    <t>Swapnil Hole</t>
  </si>
  <si>
    <t>swapnilhole2525@gmail.com</t>
  </si>
  <si>
    <t>Jai Soni</t>
  </si>
  <si>
    <t>jaysony2612@gmail.com</t>
  </si>
  <si>
    <t>Shubham Kumar</t>
  </si>
  <si>
    <t>taurus21595@gmail.com</t>
  </si>
  <si>
    <t>Omkar Nikam</t>
  </si>
  <si>
    <t>omkar.n@gmail.com</t>
  </si>
  <si>
    <t>Pankaj Shinde</t>
  </si>
  <si>
    <t>shindepankaj777@gmail.com</t>
  </si>
  <si>
    <t>not contactable</t>
  </si>
  <si>
    <t>Paresh Gaikwad</t>
  </si>
  <si>
    <t>pareshgaikwad@gmail.com</t>
  </si>
  <si>
    <t>asked to call after 5</t>
  </si>
  <si>
    <t>Ravi Patel</t>
  </si>
  <si>
    <t>erravipatel@gmail.com</t>
  </si>
  <si>
    <t>looking flat in hadapsar</t>
  </si>
  <si>
    <t>Kunal Kulkarni</t>
  </si>
  <si>
    <t>kunalkulkarni2006@gmail.com</t>
  </si>
  <si>
    <t>looking flat in Baner</t>
  </si>
  <si>
    <t>Payal Patil✨</t>
  </si>
  <si>
    <t>payalizcool@gmail.com</t>
  </si>
  <si>
    <t>Ashish Raut</t>
  </si>
  <si>
    <t>ashish.yavatmal@gmail.com</t>
  </si>
  <si>
    <t>Pankaj Patil</t>
  </si>
  <si>
    <t>pankajpatil_19@yahoo.com</t>
  </si>
  <si>
    <t xml:space="preserve">Details sent.Will come after 15th Jan.Not to call him again </t>
  </si>
  <si>
    <t>Saurabh Nagare</t>
  </si>
  <si>
    <t>sbnagare@gmail.com</t>
  </si>
  <si>
    <t>Sangamner</t>
  </si>
  <si>
    <t>Rahul Sumante</t>
  </si>
  <si>
    <t>rahul.sumante10@gmail.com</t>
  </si>
  <si>
    <t>Looking 1 bhk upto 40 lakhs</t>
  </si>
  <si>
    <t>Shubham</t>
  </si>
  <si>
    <t>shubhamvlangote@gmail.com</t>
  </si>
  <si>
    <t>Umesh Jadhav</t>
  </si>
  <si>
    <t>upjadhav@rediffmail.com</t>
  </si>
  <si>
    <t>Amit Arora</t>
  </si>
  <si>
    <t>amitarora143@gmail.com</t>
  </si>
  <si>
    <t>Ashish Jadhav</t>
  </si>
  <si>
    <t>testasj11@gmail.com</t>
  </si>
  <si>
    <t>He is at home town.will come on 25th Jan</t>
  </si>
  <si>
    <t>Sagar Pandhare</t>
  </si>
  <si>
    <t>pandharesagar3@gmail.com</t>
  </si>
  <si>
    <t>Siddharth Sukhatankar</t>
  </si>
  <si>
    <t>siddharth.s1694@gmail.com</t>
  </si>
  <si>
    <t>Looking flat in Vishal nagar</t>
  </si>
  <si>
    <t>MALLIKARJUN KORE</t>
  </si>
  <si>
    <t>mayurkore48@gmail.com</t>
  </si>
  <si>
    <t>Devendra Patil</t>
  </si>
  <si>
    <t>devendrapatil7799@gmail.com</t>
  </si>
  <si>
    <t>Amit Patil</t>
  </si>
  <si>
    <t>arpatil2994@gmail.com</t>
  </si>
  <si>
    <t>Abhi Gunjal</t>
  </si>
  <si>
    <t>abhigunjal18@gmail.com</t>
  </si>
  <si>
    <t>Details sent.Will come on 23rd Jan</t>
  </si>
  <si>
    <t>Aroona Gaikwad</t>
  </si>
  <si>
    <t>respond2aroo@gmail.com</t>
  </si>
  <si>
    <t>She is hospitalized .Will call me back</t>
  </si>
  <si>
    <t>vinod yadav</t>
  </si>
  <si>
    <t>vy48417@gmail.com</t>
  </si>
  <si>
    <t>Kunal Narayan Jadhav</t>
  </si>
  <si>
    <t>kunal.tum@gmail.com</t>
  </si>
  <si>
    <t>Satara</t>
  </si>
  <si>
    <t>Amol Agarwal</t>
  </si>
  <si>
    <t>a4amoool@gmail.com</t>
  </si>
  <si>
    <t>Details sent.Purchased flat in LR</t>
  </si>
  <si>
    <t>Durgesh Pednekar</t>
  </si>
  <si>
    <t>dpednekar1@gmail.com</t>
  </si>
  <si>
    <t>pratiksha</t>
  </si>
  <si>
    <t>bablysapkal@gmail.com</t>
  </si>
  <si>
    <t>Shubham Urkude</t>
  </si>
  <si>
    <t>shubhamurkude592@gmail.com</t>
  </si>
  <si>
    <t>Nagpur</t>
  </si>
  <si>
    <t>Pritesh Nimje</t>
  </si>
  <si>
    <t>pritesh.nimje23@gmail.com</t>
  </si>
  <si>
    <t>Mangesh</t>
  </si>
  <si>
    <t>ghumemangesh@gmail.com</t>
  </si>
  <si>
    <t>Vipul Tripathi</t>
  </si>
  <si>
    <t>vipul4_tripathi@yahoo.com</t>
  </si>
  <si>
    <t>Purchased flat in Kothrud</t>
  </si>
  <si>
    <t>Puja patil</t>
  </si>
  <si>
    <t>pujashripatil21@gmail.com</t>
  </si>
  <si>
    <t>Details sent .Will come in feb month only</t>
  </si>
  <si>
    <t>Vyankatesh Joshi</t>
  </si>
  <si>
    <t>vyankateshvjoshi@gmail.com</t>
  </si>
  <si>
    <t>Nilesh Kondekar</t>
  </si>
  <si>
    <t>nilesh.kondekar@gmail.com</t>
  </si>
  <si>
    <t>Kapil</t>
  </si>
  <si>
    <t>kapeel45@gmail.com</t>
  </si>
  <si>
    <t>Details sent .Will come on 19th Jan/reminder on 18</t>
  </si>
  <si>
    <t>Satish Belure</t>
  </si>
  <si>
    <t>satishb69@yahoo.co.in</t>
  </si>
  <si>
    <t>Addis Ababa</t>
  </si>
  <si>
    <t>Sanjay babanrao Lavate</t>
  </si>
  <si>
    <t>drsanjayrsp@gmail.com</t>
  </si>
  <si>
    <t>9191587 13111</t>
  </si>
  <si>
    <t>Asked to call after 2 days</t>
  </si>
  <si>
    <t>he is not in home said will call back later</t>
  </si>
  <si>
    <t>Number invalid</t>
  </si>
  <si>
    <t>Tushar Padmanabha Alva</t>
  </si>
  <si>
    <t>tusharalva@gmail.com</t>
  </si>
  <si>
    <t>Chaitanya Khapote Patil</t>
  </si>
  <si>
    <t>chaitanyakhapote12@gmail.com</t>
  </si>
  <si>
    <t>Kshitiz Sinha</t>
  </si>
  <si>
    <t>ksksinha7@gmail.com</t>
  </si>
  <si>
    <t>Swati Swami</t>
  </si>
  <si>
    <t>swati.swami510@gmail.com</t>
  </si>
  <si>
    <t>Looking flat on rent basis.Postponed to buy flat till diwali</t>
  </si>
  <si>
    <t>snehal jade/wadyallar</t>
  </si>
  <si>
    <t>snehaljade93@gmail.com</t>
  </si>
  <si>
    <t>Details sent .Will come in Feb only</t>
  </si>
  <si>
    <t>Monika Tilekar</t>
  </si>
  <si>
    <t>monica.tilekar5@gmail.com</t>
  </si>
  <si>
    <t>Pranay Jadhav</t>
  </si>
  <si>
    <t>jadhavpranay147@gmail.com</t>
  </si>
  <si>
    <t>he is working in IT, also having night shift thats y cant answer the call in day time, having weekend off, basically he is looking 2 or 3 bhk in this location, budget 70lakh, given him all details said will try for visit after Jan 2nd weekend</t>
  </si>
  <si>
    <t>Nikita Jambhorkar Deshpande</t>
  </si>
  <si>
    <t>nikita21july@gmail.com</t>
  </si>
  <si>
    <t>Rushikesh Patharkar</t>
  </si>
  <si>
    <t>myru@rediffmail.com</t>
  </si>
  <si>
    <t>Akshay Kunkulol</t>
  </si>
  <si>
    <t>akshaykunk@gmail.com</t>
  </si>
  <si>
    <t>Kiran Ahire</t>
  </si>
  <si>
    <t>mrundode@gmail.com</t>
  </si>
  <si>
    <t>Details sent.Budget is 62 lakhs if possible will come</t>
  </si>
  <si>
    <t>Snehal Parikh</t>
  </si>
  <si>
    <t>snehalnparikh03@gmail.com</t>
  </si>
  <si>
    <t>Details sent.Will come till 25th Jan if possible</t>
  </si>
  <si>
    <t>Details sent again .will check n call me back</t>
  </si>
  <si>
    <t>Amit rana</t>
  </si>
  <si>
    <t>ramit@gmail.com</t>
  </si>
  <si>
    <t>Rajshree Shelot</t>
  </si>
  <si>
    <t>shelotneha@yahoo.com</t>
  </si>
  <si>
    <t>Looking flat in 8 storey building</t>
  </si>
  <si>
    <t>Ajinkya Abhyankar</t>
  </si>
  <si>
    <t>aabhyankar9@gmail.com</t>
  </si>
  <si>
    <t>Details sent on whats app</t>
  </si>
  <si>
    <t>Gaurav chaudhari</t>
  </si>
  <si>
    <t>gauravchaudhari1515@gmail.com</t>
  </si>
  <si>
    <t>Dileep Pathak</t>
  </si>
  <si>
    <t>dileeppathak143@gmail.com</t>
  </si>
  <si>
    <t>Priyanka Garud</t>
  </si>
  <si>
    <t>empower.priyanka@gmail.com</t>
  </si>
  <si>
    <t>Looking 3 Bhk in 90 lakhs with 1100 carpet</t>
  </si>
  <si>
    <t>Amol Hingmire</t>
  </si>
  <si>
    <t>amolhingmire@gmail.com</t>
  </si>
  <si>
    <t>Vrushal Nanavati</t>
  </si>
  <si>
    <t>vrushalnanavati73@gmail.com</t>
  </si>
  <si>
    <t>Nikhil Wakalkar</t>
  </si>
  <si>
    <t>wakalkarnikhil@gmail.com</t>
  </si>
  <si>
    <t>Details sent.Will come on 30th Jan in the evening</t>
  </si>
  <si>
    <t>अश्विनी</t>
  </si>
  <si>
    <t>ashwini.kharpate18@gmail.com</t>
  </si>
  <si>
    <t>Rohit Chavan</t>
  </si>
  <si>
    <t>rohit.chavan5193@gmail.com</t>
  </si>
  <si>
    <t>looking nearing possesion 2 bhk flat upto 65 lakhs with 750 min carpet</t>
  </si>
  <si>
    <t>Ankush India</t>
  </si>
  <si>
    <t>ankushgupta2001@gmail.com</t>
  </si>
  <si>
    <t>Visit done.need time till 10th jan</t>
  </si>
  <si>
    <t>Niranjan kulkarni</t>
  </si>
  <si>
    <t>kulkarniniranjan29@gmail.com</t>
  </si>
  <si>
    <t>Looking ready to move property till 80 lakhs 2 or 2.5 bhk</t>
  </si>
  <si>
    <t>Avinash Pise</t>
  </si>
  <si>
    <t>avinadhpise9@gmail.com</t>
  </si>
  <si>
    <t>Looking flat near kaspate wasti</t>
  </si>
  <si>
    <t>Mohan Ratiramji Malwankar</t>
  </si>
  <si>
    <t>mohanmalwankar@gmail.com</t>
  </si>
  <si>
    <t>Alibag</t>
  </si>
  <si>
    <t>Rupali Ahire More</t>
  </si>
  <si>
    <t>ahirerupali7.ra@gmail.com</t>
  </si>
  <si>
    <t xml:space="preserve">Looking 2bhk with 700 carpet upto 50 lakhs </t>
  </si>
  <si>
    <t>Pankaj Pise</t>
  </si>
  <si>
    <t>saipankaj@gmail.com</t>
  </si>
  <si>
    <t>Looking ready to move property with 800 carpet 2 bhk upto 65 lakhs</t>
  </si>
  <si>
    <t>Apurwa Dhase</t>
  </si>
  <si>
    <t>apurwadhase2@gmail.com</t>
  </si>
  <si>
    <t>S.No.</t>
  </si>
  <si>
    <t>Name</t>
  </si>
  <si>
    <t>25/10/2020</t>
  </si>
  <si>
    <t>Achut Wadhane</t>
  </si>
  <si>
    <t>not interested due to locality</t>
  </si>
  <si>
    <t>Nitin Bagal</t>
  </si>
  <si>
    <t>Booking cancelled</t>
  </si>
  <si>
    <t>31st Oct</t>
  </si>
  <si>
    <t>Gaurav Joshi</t>
  </si>
  <si>
    <t>Booking Cancelled</t>
  </si>
  <si>
    <t>Wants to discuss with his Son, after will let us know</t>
  </si>
  <si>
    <t>Decision on hold due to finincial calculations, need to call back once in jan.</t>
  </si>
  <si>
    <t>wants some time to think</t>
  </si>
  <si>
    <t>Decision on hold for next 2 months need to call back in jan</t>
  </si>
  <si>
    <t>Sajeev Mutgekar</t>
  </si>
  <si>
    <t>will revert in 1 week</t>
  </si>
  <si>
    <t>1st Nov</t>
  </si>
  <si>
    <t>Amol Yadhav</t>
  </si>
  <si>
    <t>will revert in 3 to 4 days</t>
  </si>
  <si>
    <t>Varsha Deopriya</t>
  </si>
  <si>
    <t>will do reivist with her father, revisited but not int due to the location</t>
  </si>
  <si>
    <t>Smita Dinde</t>
  </si>
  <si>
    <t>wants 2 to 3 days time. will let us know</t>
  </si>
  <si>
    <t xml:space="preserve">Need to call back after diwali for revisit </t>
  </si>
  <si>
    <t>2nd Nov</t>
  </si>
  <si>
    <t>attended by Annu, liked the project, will come for re-visit with family, before come will call to Nilesh</t>
  </si>
  <si>
    <t>attended by Nilesh, liked the project said will do visit again with his friend, also his friend looking the flat for purchase</t>
  </si>
  <si>
    <t>4th Nov</t>
  </si>
  <si>
    <t>atteneded by Nilesh, liked the project, will do re-visit again on coming weekend</t>
  </si>
  <si>
    <t>Abhijeet Dhage</t>
  </si>
  <si>
    <t>Booked 502</t>
  </si>
  <si>
    <t>5th Nov</t>
  </si>
  <si>
    <t>want some time to think, just started searching for property</t>
  </si>
  <si>
    <t>will come till Diwali</t>
  </si>
  <si>
    <t>6th Nov</t>
  </si>
  <si>
    <t>Sachin Kshirsagar</t>
  </si>
  <si>
    <t>Will come with his Parents</t>
  </si>
  <si>
    <t>Yogesh Jadhav</t>
  </si>
  <si>
    <t>Revisted on Sunday</t>
  </si>
  <si>
    <t>Need time to think</t>
  </si>
  <si>
    <t>7th Nov</t>
  </si>
  <si>
    <t>Chetan Tiwatne</t>
  </si>
  <si>
    <t>need time to think</t>
  </si>
  <si>
    <t>Aarti Sachin</t>
  </si>
  <si>
    <t>Will come on 21st for booking</t>
  </si>
  <si>
    <t>8th Nov</t>
  </si>
  <si>
    <t>Booked 1702</t>
  </si>
  <si>
    <t>Need flat in 55 Lakhs</t>
  </si>
  <si>
    <t>15th Nov</t>
  </si>
  <si>
    <t>Sanket Sugaonkar</t>
  </si>
  <si>
    <t>bookinh cancelled</t>
  </si>
  <si>
    <t>Kunal Ingole</t>
  </si>
  <si>
    <t>Visit Done .Came with CP</t>
  </si>
  <si>
    <t>Visit done.Will take decesion till 5th Dec</t>
  </si>
  <si>
    <t>Visit done.Will inform about b1901 till saturday</t>
  </si>
  <si>
    <t>Booked flat through pawan sir</t>
  </si>
  <si>
    <t>Visit done.Will take decesion on 10th dec</t>
  </si>
  <si>
    <t>Visit done.Clashed with pawans team</t>
  </si>
  <si>
    <t>Sentiment</t>
  </si>
  <si>
    <t>Neutral</t>
  </si>
  <si>
    <t>Interested</t>
  </si>
  <si>
    <t>Not interseted</t>
  </si>
  <si>
    <t>Negative</t>
  </si>
  <si>
    <t>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</si>
</sst>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0">
    <font>
      <sz val="10"/>
      <color rgb="FF000000"/>
      <name val="Arial"/>
    </font>
    <font>
      <b/>
      <sz val="10"/>
      <color rgb="FF000000"/>
      <name val="Arial"/>
    </font>
    <font>
      <sz val="10"/>
      <color theme="1"/>
      <name val="Arial"/>
    </font>
    <font>
      <sz val="10"/>
      <color theme="1"/>
      <name val="Verdana"/>
    </font>
    <font>
      <sz val="10"/>
      <color rgb="FF222222"/>
      <name val="Roboto"/>
    </font>
    <font>
      <sz val="11"/>
      <color rgb="FF000000"/>
      <name val="Calibri"/>
    </font>
    <font>
      <u/>
      <sz val="10"/>
      <color rgb="FF1155CC"/>
      <name val="Roboto"/>
    </font>
    <font>
      <sz val="10"/>
      <color rgb="FF000000"/>
      <name val="Arial"/>
    </font>
    <font>
      <sz val="11"/>
      <color rgb="FF000000"/>
      <name val="Arial"/>
    </font>
    <font>
      <b/>
      <sz val="11"/>
      <color rgb="FF000000"/>
      <name val="Calibri"/>
    </font>
  </fonts>
  <fills count="10">
    <fill>
      <patternFill patternType="none"/>
    </fill>
    <fill>
      <patternFill patternType="gray125"/>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4A86E8"/>
        <bgColor rgb="FF4A86E8"/>
      </patternFill>
    </fill>
    <fill>
      <patternFill patternType="solid">
        <fgColor rgb="FF3C78D8"/>
        <bgColor rgb="FF3C78D8"/>
      </patternFill>
    </fill>
    <fill>
      <patternFill patternType="solid">
        <fgColor rgb="FFFF9900"/>
        <bgColor rgb="FFFF9900"/>
      </patternFill>
    </fill>
    <fill>
      <patternFill patternType="solid">
        <fgColor rgb="FFA4C2F4"/>
        <bgColor rgb="FFA4C2F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4">
    <xf numFmtId="0" fontId="0" fillId="0" borderId="0" xfId="0" applyFont="1" applyAlignment="1"/>
    <xf numFmtId="0" fontId="1" fillId="0" borderId="0" xfId="0" applyFont="1" applyAlignment="1">
      <alignment horizontal="center"/>
    </xf>
    <xf numFmtId="0" fontId="1" fillId="0" borderId="0" xfId="0" applyFont="1" applyAlignment="1">
      <alignment horizontal="right"/>
    </xf>
    <xf numFmtId="0" fontId="1" fillId="0" borderId="0" xfId="0" applyFont="1" applyAlignment="1"/>
    <xf numFmtId="0" fontId="1" fillId="0" borderId="0" xfId="0" applyFont="1" applyAlignment="1">
      <alignment horizontal="left"/>
    </xf>
    <xf numFmtId="0" fontId="1" fillId="0" borderId="1" xfId="0" applyFont="1" applyBorder="1" applyAlignment="1">
      <alignment wrapText="1"/>
    </xf>
    <xf numFmtId="0" fontId="2" fillId="0" borderId="0" xfId="0" applyFont="1" applyAlignment="1">
      <alignment wrapText="1"/>
    </xf>
    <xf numFmtId="0" fontId="2" fillId="2" borderId="0" xfId="0" applyFont="1" applyFill="1" applyAlignment="1"/>
    <xf numFmtId="164" fontId="3" fillId="2" borderId="0" xfId="0" applyNumberFormat="1" applyFont="1" applyFill="1" applyAlignment="1">
      <alignment horizontal="right"/>
    </xf>
    <xf numFmtId="0" fontId="3" fillId="2" borderId="0" xfId="0" applyFont="1" applyFill="1" applyAlignment="1">
      <alignment horizontal="left"/>
    </xf>
    <xf numFmtId="0" fontId="3" fillId="2" borderId="0" xfId="0" applyFont="1" applyFill="1" applyAlignment="1">
      <alignment horizontal="left"/>
    </xf>
    <xf numFmtId="0" fontId="2" fillId="2" borderId="0" xfId="0" applyFont="1" applyFill="1" applyAlignment="1">
      <alignment wrapText="1"/>
    </xf>
    <xf numFmtId="0" fontId="2" fillId="3" borderId="0" xfId="0" applyFont="1" applyFill="1"/>
    <xf numFmtId="0" fontId="2" fillId="2" borderId="0" xfId="0" applyFont="1" applyFill="1"/>
    <xf numFmtId="0" fontId="2" fillId="3" borderId="0" xfId="0" applyFont="1" applyFill="1" applyAlignment="1"/>
    <xf numFmtId="164" fontId="3" fillId="3" borderId="0" xfId="0" applyNumberFormat="1" applyFont="1" applyFill="1" applyAlignment="1">
      <alignment horizontal="right"/>
    </xf>
    <xf numFmtId="0" fontId="3" fillId="3" borderId="0" xfId="0" applyFont="1" applyFill="1" applyAlignment="1">
      <alignment horizontal="left"/>
    </xf>
    <xf numFmtId="0" fontId="3" fillId="4" borderId="0" xfId="0" applyFont="1" applyFill="1" applyAlignment="1">
      <alignment horizontal="left"/>
    </xf>
    <xf numFmtId="0" fontId="3" fillId="4" borderId="0" xfId="0" applyFont="1" applyFill="1" applyAlignment="1">
      <alignment horizontal="left"/>
    </xf>
    <xf numFmtId="0" fontId="2" fillId="4" borderId="0" xfId="0" applyFont="1" applyFill="1" applyAlignment="1">
      <alignment wrapText="1"/>
    </xf>
    <xf numFmtId="0" fontId="2" fillId="3" borderId="0" xfId="0" applyFont="1" applyFill="1" applyAlignment="1">
      <alignment wrapText="1"/>
    </xf>
    <xf numFmtId="0" fontId="2" fillId="0" borderId="0" xfId="0" applyFont="1" applyAlignment="1"/>
    <xf numFmtId="164" fontId="3" fillId="0" borderId="0" xfId="0" applyNumberFormat="1" applyFont="1" applyAlignment="1">
      <alignment horizontal="right"/>
    </xf>
    <xf numFmtId="0" fontId="3" fillId="0" borderId="0" xfId="0" applyFont="1" applyAlignment="1">
      <alignment horizontal="left"/>
    </xf>
    <xf numFmtId="0" fontId="2" fillId="0" borderId="0" xfId="0" applyFont="1" applyAlignment="1">
      <alignment wrapText="1"/>
    </xf>
    <xf numFmtId="0" fontId="2" fillId="4" borderId="0" xfId="0" applyFont="1" applyFill="1" applyAlignment="1"/>
    <xf numFmtId="164" fontId="3" fillId="4" borderId="0" xfId="0" applyNumberFormat="1" applyFont="1" applyFill="1" applyAlignment="1">
      <alignment horizontal="right"/>
    </xf>
    <xf numFmtId="0" fontId="2" fillId="4" borderId="0" xfId="0" applyFont="1" applyFill="1" applyAlignment="1">
      <alignment wrapText="1"/>
    </xf>
    <xf numFmtId="0" fontId="2" fillId="4" borderId="0" xfId="0" applyFont="1" applyFill="1"/>
    <xf numFmtId="0" fontId="2" fillId="2" borderId="0" xfId="0" applyFont="1" applyFill="1" applyAlignment="1">
      <alignment wrapText="1"/>
    </xf>
    <xf numFmtId="0" fontId="2" fillId="5" borderId="0" xfId="0" applyFont="1" applyFill="1" applyAlignment="1"/>
    <xf numFmtId="164" fontId="3" fillId="5" borderId="0" xfId="0" applyNumberFormat="1" applyFont="1" applyFill="1" applyAlignment="1">
      <alignment horizontal="right"/>
    </xf>
    <xf numFmtId="0" fontId="3" fillId="5" borderId="0" xfId="0" applyFont="1" applyFill="1" applyAlignment="1">
      <alignment horizontal="left"/>
    </xf>
    <xf numFmtId="0" fontId="3" fillId="5" borderId="0" xfId="0" applyFont="1" applyFill="1" applyAlignment="1">
      <alignment horizontal="left"/>
    </xf>
    <xf numFmtId="0" fontId="2" fillId="5" borderId="0" xfId="0" applyFont="1" applyFill="1" applyAlignment="1">
      <alignment wrapText="1"/>
    </xf>
    <xf numFmtId="0" fontId="2" fillId="5" borderId="0" xfId="0" applyFont="1" applyFill="1"/>
    <xf numFmtId="0" fontId="3" fillId="0" borderId="0" xfId="0" applyFont="1" applyAlignment="1">
      <alignment horizontal="left"/>
    </xf>
    <xf numFmtId="0" fontId="2" fillId="5" borderId="0" xfId="0" applyFont="1" applyFill="1" applyAlignment="1">
      <alignment wrapText="1"/>
    </xf>
    <xf numFmtId="0" fontId="2" fillId="6" borderId="0" xfId="0" applyFont="1" applyFill="1" applyAlignment="1"/>
    <xf numFmtId="164" fontId="3" fillId="6" borderId="0" xfId="0" applyNumberFormat="1" applyFont="1" applyFill="1" applyAlignment="1">
      <alignment horizontal="right"/>
    </xf>
    <xf numFmtId="0" fontId="3" fillId="6" borderId="0" xfId="0" applyFont="1" applyFill="1" applyAlignment="1">
      <alignment horizontal="left"/>
    </xf>
    <xf numFmtId="0" fontId="3" fillId="6" borderId="0" xfId="0" applyFont="1" applyFill="1" applyAlignment="1">
      <alignment horizontal="left"/>
    </xf>
    <xf numFmtId="0" fontId="2" fillId="6" borderId="0" xfId="0" applyFont="1" applyFill="1" applyAlignment="1">
      <alignment wrapText="1"/>
    </xf>
    <xf numFmtId="0" fontId="2" fillId="6" borderId="0" xfId="0" applyFont="1" applyFill="1" applyAlignment="1">
      <alignment wrapText="1"/>
    </xf>
    <xf numFmtId="0" fontId="2" fillId="6" borderId="0" xfId="0" applyFont="1" applyFill="1"/>
    <xf numFmtId="0" fontId="2" fillId="7" borderId="0" xfId="0" applyFont="1" applyFill="1" applyAlignment="1"/>
    <xf numFmtId="164" fontId="3" fillId="7" borderId="0" xfId="0" applyNumberFormat="1" applyFont="1" applyFill="1" applyAlignment="1">
      <alignment horizontal="right"/>
    </xf>
    <xf numFmtId="0" fontId="3" fillId="7" borderId="0" xfId="0" applyFont="1" applyFill="1" applyAlignment="1">
      <alignment horizontal="left"/>
    </xf>
    <xf numFmtId="0" fontId="2" fillId="7" borderId="0" xfId="0" applyFont="1" applyFill="1" applyAlignment="1">
      <alignment wrapText="1"/>
    </xf>
    <xf numFmtId="0" fontId="2" fillId="7" borderId="0" xfId="0" applyFont="1" applyFill="1" applyAlignment="1">
      <alignment wrapText="1"/>
    </xf>
    <xf numFmtId="0" fontId="2" fillId="7" borderId="0" xfId="0" applyFont="1" applyFill="1"/>
    <xf numFmtId="0" fontId="2" fillId="8" borderId="0" xfId="0" applyFont="1" applyFill="1" applyAlignment="1">
      <alignment wrapText="1"/>
    </xf>
    <xf numFmtId="0" fontId="3" fillId="2" borderId="0" xfId="0" applyFont="1" applyFill="1" applyAlignment="1">
      <alignment horizontal="center"/>
    </xf>
    <xf numFmtId="0" fontId="3" fillId="2" borderId="0" xfId="0" applyFont="1" applyFill="1" applyAlignment="1">
      <alignment horizontal="right"/>
    </xf>
    <xf numFmtId="0" fontId="3" fillId="2" borderId="0" xfId="0" applyFont="1" applyFill="1" applyAlignment="1">
      <alignment horizontal="left"/>
    </xf>
    <xf numFmtId="0" fontId="3" fillId="5" borderId="0" xfId="0" applyFont="1" applyFill="1" applyAlignment="1">
      <alignment horizontal="left"/>
    </xf>
    <xf numFmtId="0" fontId="3" fillId="4" borderId="0" xfId="0" applyFont="1" applyFill="1" applyAlignment="1">
      <alignment horizontal="left"/>
    </xf>
    <xf numFmtId="0" fontId="3" fillId="0" borderId="0" xfId="0" applyFont="1" applyAlignment="1">
      <alignment horizontal="right"/>
    </xf>
    <xf numFmtId="0" fontId="3" fillId="0" borderId="0" xfId="0" applyFont="1" applyAlignment="1">
      <alignment horizontal="left"/>
    </xf>
    <xf numFmtId="0" fontId="4" fillId="2" borderId="0" xfId="0" applyFont="1" applyFill="1" applyAlignment="1"/>
    <xf numFmtId="0" fontId="4" fillId="2" borderId="0" xfId="0" applyFont="1" applyFill="1" applyAlignment="1">
      <alignment horizontal="left"/>
    </xf>
    <xf numFmtId="0" fontId="3" fillId="4" borderId="0" xfId="0" applyFont="1" applyFill="1" applyAlignment="1">
      <alignment horizontal="right"/>
    </xf>
    <xf numFmtId="0" fontId="3" fillId="9" borderId="0" xfId="0" applyFont="1" applyFill="1" applyAlignment="1">
      <alignment horizontal="right"/>
    </xf>
    <xf numFmtId="164" fontId="3" fillId="9" borderId="0" xfId="0" applyNumberFormat="1" applyFont="1" applyFill="1" applyAlignment="1">
      <alignment horizontal="right"/>
    </xf>
    <xf numFmtId="0" fontId="3" fillId="9" borderId="0" xfId="0" applyFont="1" applyFill="1" applyAlignment="1">
      <alignment horizontal="left"/>
    </xf>
    <xf numFmtId="0" fontId="3" fillId="9" borderId="0" xfId="0" applyFont="1" applyFill="1" applyAlignment="1">
      <alignment horizontal="left"/>
    </xf>
    <xf numFmtId="0" fontId="2" fillId="9" borderId="0" xfId="0" applyFont="1" applyFill="1" applyAlignment="1">
      <alignment wrapText="1"/>
    </xf>
    <xf numFmtId="0" fontId="2" fillId="9" borderId="0" xfId="0" applyFont="1" applyFill="1" applyAlignment="1">
      <alignment wrapText="1"/>
    </xf>
    <xf numFmtId="0" fontId="3" fillId="6" borderId="0" xfId="0" applyFont="1" applyFill="1" applyAlignment="1">
      <alignment horizontal="right"/>
    </xf>
    <xf numFmtId="0" fontId="3" fillId="4" borderId="0" xfId="0" applyFont="1" applyFill="1" applyAlignment="1">
      <alignment horizontal="left"/>
    </xf>
    <xf numFmtId="0" fontId="5" fillId="2" borderId="1" xfId="0" applyFont="1" applyFill="1" applyBorder="1" applyAlignment="1">
      <alignment horizontal="left"/>
    </xf>
    <xf numFmtId="0" fontId="3" fillId="3" borderId="0" xfId="0" applyFont="1" applyFill="1" applyAlignment="1">
      <alignment horizontal="left"/>
    </xf>
    <xf numFmtId="0" fontId="2" fillId="3" borderId="0" xfId="0" applyFont="1" applyFill="1" applyAlignment="1">
      <alignment wrapText="1"/>
    </xf>
    <xf numFmtId="0" fontId="4" fillId="4" borderId="0" xfId="0" applyFont="1" applyFill="1" applyAlignment="1"/>
    <xf numFmtId="0" fontId="6" fillId="4" borderId="0" xfId="0" applyFont="1" applyFill="1" applyAlignment="1"/>
    <xf numFmtId="0" fontId="4" fillId="4" borderId="0" xfId="0" applyFont="1" applyFill="1" applyAlignment="1">
      <alignment horizontal="left"/>
    </xf>
    <xf numFmtId="0" fontId="2" fillId="2" borderId="0" xfId="0" applyFont="1" applyFill="1" applyAlignment="1">
      <alignment horizontal="left"/>
    </xf>
    <xf numFmtId="0" fontId="2" fillId="4" borderId="0" xfId="0" applyFont="1" applyFill="1" applyAlignment="1">
      <alignment horizontal="left"/>
    </xf>
    <xf numFmtId="18" fontId="2" fillId="5" borderId="0" xfId="0" applyNumberFormat="1" applyFont="1" applyFill="1" applyAlignment="1">
      <alignment wrapText="1"/>
    </xf>
    <xf numFmtId="0" fontId="2" fillId="0" borderId="0" xfId="0" applyFont="1" applyAlignment="1">
      <alignment horizontal="left"/>
    </xf>
    <xf numFmtId="0" fontId="1" fillId="0" borderId="0" xfId="0" applyFont="1" applyAlignment="1">
      <alignment horizontal="center"/>
    </xf>
    <xf numFmtId="0" fontId="1" fillId="5" borderId="1" xfId="0" applyFont="1" applyFill="1" applyBorder="1" applyAlignment="1">
      <alignment horizontal="left"/>
    </xf>
    <xf numFmtId="0" fontId="1" fillId="5" borderId="1" xfId="0" applyFont="1" applyFill="1" applyBorder="1" applyAlignment="1">
      <alignment horizontal="left" wrapText="1"/>
    </xf>
    <xf numFmtId="0" fontId="2" fillId="5" borderId="1" xfId="0" applyFont="1" applyFill="1" applyBorder="1" applyAlignment="1">
      <alignment horizontal="left"/>
    </xf>
    <xf numFmtId="0" fontId="2" fillId="5" borderId="1" xfId="0" applyFont="1" applyFill="1" applyBorder="1" applyAlignment="1">
      <alignment horizontal="left"/>
    </xf>
    <xf numFmtId="0" fontId="3" fillId="5" borderId="1" xfId="0" applyFont="1" applyFill="1" applyBorder="1" applyAlignment="1">
      <alignment horizontal="left"/>
    </xf>
    <xf numFmtId="0" fontId="2" fillId="5" borderId="1" xfId="0" applyFont="1" applyFill="1" applyBorder="1" applyAlignment="1">
      <alignment horizontal="left" wrapText="1"/>
    </xf>
    <xf numFmtId="0" fontId="2" fillId="4" borderId="1" xfId="0" applyFont="1" applyFill="1" applyBorder="1" applyAlignment="1">
      <alignment horizontal="left"/>
    </xf>
    <xf numFmtId="0" fontId="3" fillId="4" borderId="1" xfId="0" applyFont="1" applyFill="1" applyBorder="1" applyAlignment="1">
      <alignment horizontal="left"/>
    </xf>
    <xf numFmtId="0" fontId="3" fillId="4" borderId="1" xfId="0" applyFont="1" applyFill="1" applyBorder="1" applyAlignment="1">
      <alignment horizontal="left"/>
    </xf>
    <xf numFmtId="0" fontId="2" fillId="4" borderId="1" xfId="0" applyFont="1" applyFill="1" applyBorder="1" applyAlignment="1">
      <alignment horizontal="left" wrapText="1"/>
    </xf>
    <xf numFmtId="0" fontId="2" fillId="4" borderId="1" xfId="0" applyFont="1" applyFill="1" applyBorder="1" applyAlignment="1">
      <alignment horizontal="left"/>
    </xf>
    <xf numFmtId="0" fontId="7" fillId="4" borderId="1" xfId="0" applyFont="1" applyFill="1" applyBorder="1" applyAlignment="1">
      <alignment horizontal="left"/>
    </xf>
    <xf numFmtId="0" fontId="7" fillId="5" borderId="1" xfId="0" applyFont="1" applyFill="1" applyBorder="1" applyAlignment="1">
      <alignment horizontal="left"/>
    </xf>
    <xf numFmtId="0" fontId="2" fillId="3" borderId="1" xfId="0" applyFont="1" applyFill="1" applyBorder="1" applyAlignment="1">
      <alignment horizontal="left"/>
    </xf>
    <xf numFmtId="0" fontId="7" fillId="3" borderId="1" xfId="0" applyFont="1" applyFill="1" applyBorder="1" applyAlignment="1">
      <alignment horizontal="left"/>
    </xf>
    <xf numFmtId="0" fontId="2" fillId="3" borderId="1" xfId="0" applyFont="1" applyFill="1" applyBorder="1" applyAlignment="1">
      <alignment horizontal="left"/>
    </xf>
    <xf numFmtId="0" fontId="5" fillId="3" borderId="1" xfId="0" applyFont="1" applyFill="1" applyBorder="1" applyAlignment="1">
      <alignment horizontal="left"/>
    </xf>
    <xf numFmtId="0" fontId="8" fillId="3" borderId="1" xfId="0" applyFont="1" applyFill="1" applyBorder="1" applyAlignment="1">
      <alignment horizontal="left"/>
    </xf>
    <xf numFmtId="0" fontId="5" fillId="5" borderId="1" xfId="0" applyFont="1" applyFill="1" applyBorder="1" applyAlignment="1">
      <alignment horizontal="left"/>
    </xf>
    <xf numFmtId="0" fontId="9" fillId="3" borderId="1" xfId="0" applyFont="1" applyFill="1" applyBorder="1" applyAlignment="1">
      <alignment horizontal="left"/>
    </xf>
    <xf numFmtId="0" fontId="9" fillId="5" borderId="1" xfId="0" applyFont="1" applyFill="1" applyBorder="1" applyAlignment="1">
      <alignment horizontal="left"/>
    </xf>
    <xf numFmtId="0" fontId="8" fillId="5" borderId="1" xfId="0" applyFont="1" applyFill="1" applyBorder="1" applyAlignment="1">
      <alignment horizontal="left"/>
    </xf>
    <xf numFmtId="0" fontId="5" fillId="4" borderId="1" xfId="0" applyFont="1" applyFill="1" applyBorder="1" applyAlignment="1">
      <alignment horizontal="left"/>
    </xf>
    <xf numFmtId="0" fontId="8" fillId="4" borderId="1" xfId="0" applyFont="1" applyFill="1" applyBorder="1" applyAlignment="1">
      <alignment horizontal="left"/>
    </xf>
    <xf numFmtId="0" fontId="2" fillId="4" borderId="0" xfId="0" applyFont="1" applyFill="1" applyAlignment="1">
      <alignment horizontal="right"/>
    </xf>
    <xf numFmtId="0" fontId="3" fillId="5" borderId="1" xfId="0" applyFont="1" applyFill="1" applyBorder="1" applyAlignment="1">
      <alignment horizontal="left"/>
    </xf>
    <xf numFmtId="0" fontId="2" fillId="5" borderId="1" xfId="0" applyFont="1" applyFill="1" applyBorder="1" applyAlignment="1">
      <alignment wrapText="1"/>
    </xf>
    <xf numFmtId="0" fontId="2" fillId="5" borderId="1" xfId="0" applyFont="1" applyFill="1" applyBorder="1"/>
    <xf numFmtId="0" fontId="2" fillId="5" borderId="1" xfId="0" applyFont="1" applyFill="1" applyBorder="1" applyAlignment="1"/>
    <xf numFmtId="0" fontId="3" fillId="5" borderId="1" xfId="0" applyFont="1" applyFill="1" applyBorder="1" applyAlignment="1">
      <alignment horizontal="left"/>
    </xf>
    <xf numFmtId="0" fontId="3" fillId="5" borderId="1" xfId="0" applyFont="1" applyFill="1" applyBorder="1" applyAlignment="1">
      <alignment horizontal="left"/>
    </xf>
    <xf numFmtId="0" fontId="4" fillId="5" borderId="1" xfId="0" applyFont="1" applyFill="1" applyBorder="1" applyAlignment="1"/>
    <xf numFmtId="0" fontId="4" fillId="5" borderId="1" xfId="0" applyFont="1" applyFill="1" applyBorder="1" applyAlignment="1">
      <alignment horizontal="left"/>
    </xf>
  </cellXfs>
  <cellStyles count="1">
    <cellStyle name="Normal" xfId="0" builtinId="0"/>
  </cellStyles>
  <dxfs count="1">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kedardeshmukh82@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6"/>
  <sheetViews>
    <sheetView tabSelected="1" topLeftCell="E133" workbookViewId="0">
      <selection activeCell="I146" sqref="I146"/>
    </sheetView>
  </sheetViews>
  <sheetFormatPr defaultColWidth="14.44140625" defaultRowHeight="15.75" customHeight="1"/>
  <cols>
    <col min="1" max="1" width="8.5546875" customWidth="1"/>
    <col min="2" max="2" width="11.5546875" customWidth="1"/>
    <col min="3" max="3" width="21.88671875" customWidth="1"/>
    <col min="4" max="4" width="23.5546875" customWidth="1"/>
    <col min="5" max="5" width="31" customWidth="1"/>
    <col min="6" max="6" width="21.109375" customWidth="1"/>
    <col min="7" max="7" width="10.109375" customWidth="1"/>
    <col min="8" max="8" width="59.6640625" customWidth="1"/>
    <col min="9" max="9" width="29" customWidth="1"/>
  </cols>
  <sheetData>
    <row r="1" spans="1:26" ht="13.2">
      <c r="A1" s="1" t="s">
        <v>0</v>
      </c>
      <c r="B1" s="2" t="s">
        <v>1</v>
      </c>
      <c r="C1" s="3" t="s">
        <v>2</v>
      </c>
      <c r="D1" s="3"/>
      <c r="E1" s="3" t="s">
        <v>3</v>
      </c>
      <c r="F1" s="4" t="s">
        <v>4</v>
      </c>
      <c r="G1" s="2" t="s">
        <v>5</v>
      </c>
      <c r="H1" s="5" t="s">
        <v>6</v>
      </c>
      <c r="I1" s="6"/>
      <c r="T1" t="s">
        <v>1557</v>
      </c>
    </row>
    <row r="2" spans="1:26" ht="26.4">
      <c r="A2" s="7">
        <v>1</v>
      </c>
      <c r="B2" s="8">
        <v>44125</v>
      </c>
      <c r="C2" s="9" t="s">
        <v>7</v>
      </c>
      <c r="D2" s="9" t="s">
        <v>8</v>
      </c>
      <c r="E2" s="9" t="s">
        <v>9</v>
      </c>
      <c r="F2" s="10">
        <f>919822049184</f>
        <v>919822049184</v>
      </c>
      <c r="G2" s="9" t="s">
        <v>10</v>
      </c>
      <c r="H2" s="11" t="s">
        <v>11</v>
      </c>
      <c r="I2" s="11" t="s">
        <v>12</v>
      </c>
      <c r="J2" s="7" t="s">
        <v>13</v>
      </c>
      <c r="K2" s="12"/>
      <c r="L2" s="12"/>
      <c r="M2" s="12"/>
      <c r="N2" s="12"/>
      <c r="O2" s="12"/>
      <c r="P2" s="12"/>
      <c r="Q2" s="12"/>
      <c r="R2" s="12"/>
      <c r="S2" s="12"/>
      <c r="T2" s="12" t="s">
        <v>1561</v>
      </c>
      <c r="U2" s="12"/>
      <c r="V2" s="12"/>
      <c r="W2" s="12"/>
      <c r="X2" s="12"/>
      <c r="Y2" s="12"/>
      <c r="Z2" s="12"/>
    </row>
    <row r="3" spans="1:26" ht="26.4">
      <c r="A3" s="7">
        <v>2</v>
      </c>
      <c r="B3" s="8">
        <v>44125</v>
      </c>
      <c r="C3" s="9" t="s">
        <v>7</v>
      </c>
      <c r="D3" s="9" t="s">
        <v>14</v>
      </c>
      <c r="E3" s="9" t="s">
        <v>15</v>
      </c>
      <c r="F3" s="10">
        <f>919922910068</f>
        <v>919922910068</v>
      </c>
      <c r="G3" s="9" t="s">
        <v>10</v>
      </c>
      <c r="H3" s="11" t="s">
        <v>16</v>
      </c>
      <c r="I3" s="11" t="s">
        <v>17</v>
      </c>
      <c r="J3" s="13"/>
      <c r="K3" s="13"/>
      <c r="L3" s="12"/>
      <c r="M3" s="12"/>
      <c r="N3" s="12"/>
      <c r="O3" s="12"/>
      <c r="P3" s="12"/>
      <c r="Q3" s="12"/>
      <c r="R3" s="12"/>
      <c r="S3" s="12"/>
      <c r="T3" s="12" t="s">
        <v>1561</v>
      </c>
      <c r="U3" s="12"/>
      <c r="V3" s="12"/>
      <c r="W3" s="12"/>
      <c r="X3" s="12"/>
      <c r="Y3" s="12"/>
      <c r="Z3" s="12"/>
    </row>
    <row r="4" spans="1:26" ht="13.2">
      <c r="A4" s="14">
        <v>3</v>
      </c>
      <c r="B4" s="15">
        <v>44125</v>
      </c>
      <c r="C4" s="16" t="s">
        <v>7</v>
      </c>
      <c r="D4" s="17" t="s">
        <v>18</v>
      </c>
      <c r="E4" s="17" t="s">
        <v>19</v>
      </c>
      <c r="F4" s="18">
        <f>919860505561</f>
        <v>919860505561</v>
      </c>
      <c r="G4" s="17" t="s">
        <v>10</v>
      </c>
      <c r="H4" s="19" t="s">
        <v>20</v>
      </c>
      <c r="I4" s="20"/>
      <c r="J4" s="12"/>
      <c r="K4" s="12"/>
      <c r="L4" s="12"/>
      <c r="M4" s="12"/>
      <c r="N4" s="12"/>
      <c r="O4" s="12"/>
      <c r="P4" s="12"/>
      <c r="Q4" s="12"/>
      <c r="R4" s="12"/>
      <c r="S4" s="12"/>
      <c r="T4" s="12" t="s">
        <v>1562</v>
      </c>
      <c r="U4" s="12"/>
      <c r="V4" s="12"/>
      <c r="W4" s="12"/>
      <c r="X4" s="12"/>
      <c r="Y4" s="12"/>
      <c r="Z4" s="12"/>
    </row>
    <row r="5" spans="1:26" ht="13.2">
      <c r="A5" s="21">
        <v>4</v>
      </c>
      <c r="B5" s="22">
        <v>44125</v>
      </c>
      <c r="C5" s="23" t="s">
        <v>7</v>
      </c>
      <c r="D5" s="23" t="s">
        <v>21</v>
      </c>
      <c r="E5" s="23" t="s">
        <v>22</v>
      </c>
      <c r="F5" s="23">
        <v>9769172094</v>
      </c>
      <c r="G5" s="23" t="s">
        <v>10</v>
      </c>
      <c r="H5" s="24" t="s">
        <v>23</v>
      </c>
      <c r="I5" s="24" t="s">
        <v>24</v>
      </c>
      <c r="T5" s="14" t="s">
        <v>1561</v>
      </c>
    </row>
    <row r="6" spans="1:26" ht="13.2">
      <c r="A6" s="7">
        <v>5</v>
      </c>
      <c r="B6" s="8">
        <v>44125</v>
      </c>
      <c r="C6" s="9" t="s">
        <v>7</v>
      </c>
      <c r="D6" s="9" t="s">
        <v>25</v>
      </c>
      <c r="E6" s="9" t="s">
        <v>26</v>
      </c>
      <c r="F6" s="10">
        <f>918421214532</f>
        <v>918421214532</v>
      </c>
      <c r="G6" s="9" t="s">
        <v>10</v>
      </c>
      <c r="H6" s="11" t="s">
        <v>27</v>
      </c>
      <c r="I6" s="6"/>
      <c r="T6" s="14" t="s">
        <v>1561</v>
      </c>
    </row>
    <row r="7" spans="1:26" ht="13.2">
      <c r="A7" s="25">
        <v>6</v>
      </c>
      <c r="B7" s="26">
        <v>44125</v>
      </c>
      <c r="C7" s="17" t="s">
        <v>7</v>
      </c>
      <c r="D7" s="17" t="s">
        <v>28</v>
      </c>
      <c r="E7" s="17" t="s">
        <v>29</v>
      </c>
      <c r="F7" s="18">
        <f>918446529325</f>
        <v>918446529325</v>
      </c>
      <c r="G7" s="17" t="s">
        <v>10</v>
      </c>
      <c r="H7" s="19" t="s">
        <v>30</v>
      </c>
      <c r="I7" s="27"/>
      <c r="J7" s="28"/>
      <c r="K7" s="28"/>
      <c r="L7" s="28"/>
      <c r="M7" s="28"/>
      <c r="N7" s="28"/>
      <c r="O7" s="28"/>
      <c r="P7" s="28"/>
      <c r="Q7" s="28"/>
      <c r="R7" s="28"/>
      <c r="S7" s="28"/>
      <c r="T7" s="28" t="s">
        <v>1562</v>
      </c>
      <c r="U7" s="28"/>
      <c r="V7" s="28"/>
      <c r="W7" s="28"/>
      <c r="X7" s="28"/>
      <c r="Y7" s="28"/>
      <c r="Z7" s="28"/>
    </row>
    <row r="8" spans="1:26" ht="13.2">
      <c r="A8" s="7">
        <v>7</v>
      </c>
      <c r="B8" s="8">
        <v>44125</v>
      </c>
      <c r="C8" s="9" t="s">
        <v>7</v>
      </c>
      <c r="D8" s="9" t="s">
        <v>31</v>
      </c>
      <c r="E8" s="9" t="s">
        <v>32</v>
      </c>
      <c r="F8" s="9">
        <v>8806372162</v>
      </c>
      <c r="G8" s="9" t="s">
        <v>10</v>
      </c>
      <c r="H8" s="11" t="s">
        <v>33</v>
      </c>
      <c r="I8" s="29"/>
      <c r="J8" s="7" t="s">
        <v>13</v>
      </c>
      <c r="K8" s="12"/>
      <c r="L8" s="12"/>
      <c r="M8" s="12"/>
      <c r="N8" s="12"/>
      <c r="O8" s="12"/>
      <c r="P8" s="12"/>
      <c r="Q8" s="12"/>
      <c r="R8" s="12"/>
      <c r="S8" s="12"/>
      <c r="T8" s="12" t="s">
        <v>1561</v>
      </c>
      <c r="U8" s="12"/>
      <c r="V8" s="12"/>
      <c r="W8" s="12"/>
      <c r="X8" s="12"/>
      <c r="Y8" s="12"/>
      <c r="Z8" s="12"/>
    </row>
    <row r="9" spans="1:26" ht="13.2">
      <c r="A9" s="21">
        <v>8</v>
      </c>
      <c r="B9" s="22">
        <v>44125</v>
      </c>
      <c r="C9" s="23" t="s">
        <v>34</v>
      </c>
      <c r="D9" s="17" t="s">
        <v>35</v>
      </c>
      <c r="E9" s="17" t="s">
        <v>36</v>
      </c>
      <c r="F9" s="18">
        <f>918999646884</f>
        <v>918999646884</v>
      </c>
      <c r="G9" s="17" t="s">
        <v>37</v>
      </c>
      <c r="H9" s="19" t="s">
        <v>20</v>
      </c>
      <c r="I9" s="24" t="s">
        <v>38</v>
      </c>
      <c r="T9" s="14" t="s">
        <v>1558</v>
      </c>
    </row>
    <row r="10" spans="1:26" ht="13.2">
      <c r="A10" s="7">
        <v>9</v>
      </c>
      <c r="B10" s="8">
        <v>44125</v>
      </c>
      <c r="C10" s="9" t="s">
        <v>7</v>
      </c>
      <c r="D10" s="9" t="s">
        <v>39</v>
      </c>
      <c r="E10" s="9" t="s">
        <v>40</v>
      </c>
      <c r="F10" s="10">
        <f>919423465305</f>
        <v>919423465305</v>
      </c>
      <c r="G10" s="9" t="s">
        <v>41</v>
      </c>
      <c r="H10" s="11" t="s">
        <v>42</v>
      </c>
      <c r="I10" s="11"/>
      <c r="J10" s="7" t="s">
        <v>43</v>
      </c>
      <c r="K10" s="13"/>
      <c r="L10" s="13"/>
      <c r="M10" s="13"/>
      <c r="N10" s="12"/>
      <c r="O10" s="12"/>
      <c r="P10" s="12"/>
      <c r="Q10" s="12"/>
      <c r="R10" s="12"/>
      <c r="S10" s="12"/>
      <c r="T10" s="12" t="s">
        <v>1561</v>
      </c>
      <c r="U10" s="12"/>
      <c r="V10" s="12"/>
      <c r="W10" s="12"/>
      <c r="X10" s="12"/>
      <c r="Y10" s="12"/>
      <c r="Z10" s="12"/>
    </row>
    <row r="11" spans="1:26" ht="13.2">
      <c r="A11" s="25">
        <v>10</v>
      </c>
      <c r="B11" s="26">
        <v>44125</v>
      </c>
      <c r="C11" s="17" t="s">
        <v>44</v>
      </c>
      <c r="D11" s="17" t="s">
        <v>45</v>
      </c>
      <c r="E11" s="17" t="s">
        <v>46</v>
      </c>
      <c r="F11" s="18">
        <f>919890514043</f>
        <v>919890514043</v>
      </c>
      <c r="G11" s="17" t="s">
        <v>10</v>
      </c>
      <c r="H11" s="19" t="s">
        <v>47</v>
      </c>
      <c r="I11" s="27"/>
      <c r="T11" s="14" t="s">
        <v>1561</v>
      </c>
    </row>
    <row r="12" spans="1:26" ht="13.2">
      <c r="A12" s="7">
        <v>11</v>
      </c>
      <c r="B12" s="8">
        <v>44126</v>
      </c>
      <c r="C12" s="9" t="s">
        <v>44</v>
      </c>
      <c r="D12" s="9" t="s">
        <v>48</v>
      </c>
      <c r="E12" s="9" t="s">
        <v>49</v>
      </c>
      <c r="F12" s="9">
        <v>9595688758</v>
      </c>
      <c r="G12" s="9" t="s">
        <v>50</v>
      </c>
      <c r="H12" s="11" t="s">
        <v>51</v>
      </c>
      <c r="I12" s="11" t="s">
        <v>51</v>
      </c>
      <c r="T12" s="14" t="s">
        <v>1561</v>
      </c>
    </row>
    <row r="13" spans="1:26" ht="13.2">
      <c r="A13" s="7">
        <v>12</v>
      </c>
      <c r="B13" s="8">
        <v>44126</v>
      </c>
      <c r="C13" s="9" t="s">
        <v>7</v>
      </c>
      <c r="D13" s="9" t="s">
        <v>52</v>
      </c>
      <c r="E13" s="9" t="s">
        <v>53</v>
      </c>
      <c r="F13" s="10">
        <f>917350721350</f>
        <v>917350721350</v>
      </c>
      <c r="G13" s="9" t="s">
        <v>10</v>
      </c>
      <c r="H13" s="11" t="s">
        <v>54</v>
      </c>
      <c r="I13" s="11" t="s">
        <v>24</v>
      </c>
      <c r="J13" s="13"/>
      <c r="K13" s="13"/>
      <c r="L13" s="13"/>
      <c r="M13" s="13"/>
      <c r="N13" s="13"/>
      <c r="O13" s="13"/>
      <c r="P13" s="13"/>
      <c r="Q13" s="13"/>
      <c r="R13" s="13"/>
      <c r="S13" s="13"/>
      <c r="T13" s="13" t="s">
        <v>1561</v>
      </c>
      <c r="U13" s="13"/>
      <c r="V13" s="13"/>
      <c r="W13" s="13"/>
      <c r="X13" s="13"/>
      <c r="Y13" s="13"/>
      <c r="Z13" s="13"/>
    </row>
    <row r="14" spans="1:26" ht="33.75" customHeight="1">
      <c r="A14" s="30">
        <v>13</v>
      </c>
      <c r="B14" s="31">
        <v>44126</v>
      </c>
      <c r="C14" s="32" t="s">
        <v>44</v>
      </c>
      <c r="D14" s="32" t="s">
        <v>55</v>
      </c>
      <c r="E14" s="32" t="s">
        <v>56</v>
      </c>
      <c r="F14" s="33">
        <f>919970187400</f>
        <v>919970187400</v>
      </c>
      <c r="G14" s="32" t="s">
        <v>10</v>
      </c>
      <c r="H14" s="34" t="s">
        <v>57</v>
      </c>
      <c r="I14" s="34" t="s">
        <v>58</v>
      </c>
      <c r="J14" s="30" t="s">
        <v>13</v>
      </c>
      <c r="K14" s="35"/>
      <c r="L14" s="35"/>
      <c r="M14" s="12"/>
      <c r="N14" s="12"/>
      <c r="O14" s="12"/>
      <c r="P14" s="12"/>
      <c r="Q14" s="12"/>
      <c r="R14" s="12"/>
      <c r="S14" s="12"/>
      <c r="T14" s="12" t="s">
        <v>1562</v>
      </c>
      <c r="U14" s="12"/>
      <c r="V14" s="12"/>
      <c r="W14" s="12"/>
      <c r="X14" s="12"/>
      <c r="Y14" s="12"/>
      <c r="Z14" s="12"/>
    </row>
    <row r="15" spans="1:26" ht="13.2">
      <c r="A15" s="7">
        <v>14</v>
      </c>
      <c r="B15" s="8">
        <v>44126</v>
      </c>
      <c r="C15" s="9" t="s">
        <v>44</v>
      </c>
      <c r="D15" s="9" t="s">
        <v>59</v>
      </c>
      <c r="E15" s="9" t="s">
        <v>60</v>
      </c>
      <c r="F15" s="9" t="s">
        <v>61</v>
      </c>
      <c r="G15" s="9" t="s">
        <v>10</v>
      </c>
      <c r="H15" s="11" t="s">
        <v>62</v>
      </c>
      <c r="I15" s="29"/>
      <c r="J15" s="13"/>
      <c r="K15" s="13"/>
      <c r="L15" s="13"/>
      <c r="M15" s="13"/>
      <c r="N15" s="13"/>
      <c r="O15" s="13"/>
      <c r="P15" s="13"/>
      <c r="Q15" s="13"/>
      <c r="R15" s="13"/>
      <c r="S15" s="13"/>
      <c r="T15" s="13" t="s">
        <v>1561</v>
      </c>
      <c r="U15" s="13"/>
      <c r="V15" s="13"/>
      <c r="W15" s="13"/>
      <c r="X15" s="13"/>
      <c r="Y15" s="13"/>
      <c r="Z15" s="13"/>
    </row>
    <row r="16" spans="1:26" ht="39.6">
      <c r="A16" s="21">
        <v>15</v>
      </c>
      <c r="B16" s="22">
        <v>44126</v>
      </c>
      <c r="C16" s="23" t="s">
        <v>7</v>
      </c>
      <c r="D16" s="23" t="s">
        <v>63</v>
      </c>
      <c r="E16" s="23" t="s">
        <v>64</v>
      </c>
      <c r="F16" s="36">
        <f>917709922115</f>
        <v>917709922115</v>
      </c>
      <c r="G16" s="23" t="s">
        <v>10</v>
      </c>
      <c r="H16" s="24" t="s">
        <v>65</v>
      </c>
      <c r="I16" s="24" t="s">
        <v>24</v>
      </c>
      <c r="J16" s="21" t="s">
        <v>66</v>
      </c>
      <c r="T16" s="14" t="s">
        <v>1562</v>
      </c>
    </row>
    <row r="17" spans="1:26" ht="13.2">
      <c r="A17" s="25">
        <v>16</v>
      </c>
      <c r="B17" s="26">
        <v>44126</v>
      </c>
      <c r="C17" s="17" t="s">
        <v>7</v>
      </c>
      <c r="D17" s="17" t="s">
        <v>67</v>
      </c>
      <c r="E17" s="17" t="s">
        <v>68</v>
      </c>
      <c r="F17" s="18">
        <f>917021643843</f>
        <v>917021643843</v>
      </c>
      <c r="G17" s="17" t="s">
        <v>10</v>
      </c>
      <c r="H17" s="19" t="s">
        <v>69</v>
      </c>
      <c r="I17" s="27"/>
      <c r="J17" s="25" t="s">
        <v>66</v>
      </c>
      <c r="K17" s="28"/>
      <c r="L17" s="28"/>
      <c r="M17" s="28"/>
      <c r="N17" s="28"/>
      <c r="O17" s="28"/>
      <c r="P17" s="28"/>
      <c r="Q17" s="28"/>
      <c r="R17" s="28"/>
      <c r="S17" s="28"/>
      <c r="T17" s="28" t="s">
        <v>1562</v>
      </c>
      <c r="U17" s="28"/>
      <c r="V17" s="28"/>
      <c r="W17" s="28"/>
      <c r="X17" s="28"/>
      <c r="Y17" s="28"/>
      <c r="Z17" s="28"/>
    </row>
    <row r="18" spans="1:26" ht="13.2">
      <c r="A18" s="7">
        <v>17</v>
      </c>
      <c r="B18" s="8">
        <v>44126</v>
      </c>
      <c r="C18" s="9" t="s">
        <v>7</v>
      </c>
      <c r="D18" s="9" t="s">
        <v>70</v>
      </c>
      <c r="E18" s="9" t="s">
        <v>71</v>
      </c>
      <c r="F18" s="10">
        <f>919970401818</f>
        <v>919970401818</v>
      </c>
      <c r="G18" s="9" t="s">
        <v>37</v>
      </c>
      <c r="H18" s="11" t="s">
        <v>72</v>
      </c>
      <c r="I18" s="29"/>
      <c r="J18" s="13"/>
      <c r="K18" s="13"/>
      <c r="L18" s="13"/>
      <c r="M18" s="13"/>
      <c r="T18" t="s">
        <v>1561</v>
      </c>
    </row>
    <row r="19" spans="1:26" ht="26.4">
      <c r="A19" s="30">
        <v>18</v>
      </c>
      <c r="B19" s="31">
        <v>44126</v>
      </c>
      <c r="C19" s="32" t="s">
        <v>7</v>
      </c>
      <c r="D19" s="32" t="s">
        <v>73</v>
      </c>
      <c r="E19" s="32" t="s">
        <v>74</v>
      </c>
      <c r="F19" s="33">
        <f>917387763282</f>
        <v>917387763282</v>
      </c>
      <c r="G19" s="32" t="s">
        <v>10</v>
      </c>
      <c r="H19" s="34" t="s">
        <v>75</v>
      </c>
      <c r="I19" s="37"/>
      <c r="J19" s="30" t="s">
        <v>66</v>
      </c>
      <c r="T19" t="s">
        <v>1562</v>
      </c>
    </row>
    <row r="20" spans="1:26" ht="13.2">
      <c r="A20" s="7">
        <v>19</v>
      </c>
      <c r="B20" s="8">
        <v>44126</v>
      </c>
      <c r="C20" s="9" t="s">
        <v>7</v>
      </c>
      <c r="D20" s="9" t="s">
        <v>76</v>
      </c>
      <c r="E20" s="9" t="s">
        <v>77</v>
      </c>
      <c r="F20" s="10">
        <f>919823681681</f>
        <v>919823681681</v>
      </c>
      <c r="G20" s="9" t="s">
        <v>37</v>
      </c>
      <c r="H20" s="11" t="s">
        <v>78</v>
      </c>
      <c r="I20" s="29"/>
      <c r="J20" s="13"/>
      <c r="K20" s="13"/>
      <c r="L20" s="13"/>
      <c r="M20" s="13"/>
      <c r="N20" s="13"/>
      <c r="O20" s="13"/>
      <c r="P20" s="13"/>
      <c r="Q20" s="13"/>
      <c r="R20" s="13"/>
      <c r="S20" s="13"/>
      <c r="T20" s="13" t="s">
        <v>1561</v>
      </c>
      <c r="U20" s="13"/>
      <c r="V20" s="13"/>
      <c r="W20" s="13"/>
      <c r="X20" s="13"/>
      <c r="Y20" s="13"/>
      <c r="Z20" s="13"/>
    </row>
    <row r="21" spans="1:26" ht="13.2">
      <c r="A21" s="14">
        <v>20</v>
      </c>
      <c r="B21" s="15">
        <v>44126</v>
      </c>
      <c r="C21" s="17" t="s">
        <v>34</v>
      </c>
      <c r="D21" s="17" t="s">
        <v>79</v>
      </c>
      <c r="E21" s="17" t="s">
        <v>80</v>
      </c>
      <c r="F21" s="18">
        <f>919762205131</f>
        <v>919762205131</v>
      </c>
      <c r="G21" s="17" t="s">
        <v>10</v>
      </c>
      <c r="H21" s="19" t="s">
        <v>20</v>
      </c>
      <c r="I21" s="20"/>
      <c r="J21" s="12"/>
      <c r="T21" t="s">
        <v>1562</v>
      </c>
    </row>
    <row r="22" spans="1:26" ht="52.8">
      <c r="A22" s="21">
        <v>21</v>
      </c>
      <c r="B22" s="22">
        <v>44126</v>
      </c>
      <c r="C22" s="23" t="s">
        <v>7</v>
      </c>
      <c r="D22" s="23" t="s">
        <v>81</v>
      </c>
      <c r="E22" s="23" t="s">
        <v>82</v>
      </c>
      <c r="F22" s="36">
        <f>9109975101938</f>
        <v>9109975101938</v>
      </c>
      <c r="G22" s="23" t="s">
        <v>10</v>
      </c>
      <c r="H22" s="24" t="s">
        <v>83</v>
      </c>
      <c r="I22" s="6"/>
      <c r="J22" s="21" t="s">
        <v>66</v>
      </c>
      <c r="T22" t="s">
        <v>1562</v>
      </c>
    </row>
    <row r="23" spans="1:26" ht="13.2">
      <c r="A23" s="7">
        <v>22</v>
      </c>
      <c r="B23" s="8">
        <v>44126</v>
      </c>
      <c r="C23" s="9" t="s">
        <v>44</v>
      </c>
      <c r="D23" s="9" t="s">
        <v>84</v>
      </c>
      <c r="E23" s="9" t="s">
        <v>85</v>
      </c>
      <c r="F23" s="10">
        <f>919503725897</f>
        <v>919503725897</v>
      </c>
      <c r="G23" s="9" t="s">
        <v>10</v>
      </c>
      <c r="H23" s="11" t="s">
        <v>86</v>
      </c>
      <c r="I23" s="11" t="s">
        <v>87</v>
      </c>
      <c r="J23" s="13"/>
      <c r="K23" s="13"/>
      <c r="T23" t="s">
        <v>1561</v>
      </c>
    </row>
    <row r="24" spans="1:26" ht="13.2">
      <c r="A24" s="7">
        <v>23</v>
      </c>
      <c r="B24" s="8">
        <v>44126</v>
      </c>
      <c r="C24" s="9" t="s">
        <v>44</v>
      </c>
      <c r="D24" s="9" t="s">
        <v>88</v>
      </c>
      <c r="E24" s="9" t="s">
        <v>89</v>
      </c>
      <c r="F24" s="10">
        <f>918806670650</f>
        <v>918806670650</v>
      </c>
      <c r="G24" s="9" t="s">
        <v>10</v>
      </c>
      <c r="H24" s="11" t="s">
        <v>90</v>
      </c>
      <c r="I24" s="29"/>
      <c r="T24" t="s">
        <v>1561</v>
      </c>
    </row>
    <row r="25" spans="1:26" ht="13.2">
      <c r="A25" s="7">
        <v>24</v>
      </c>
      <c r="B25" s="8">
        <v>44126</v>
      </c>
      <c r="C25" s="9" t="s">
        <v>7</v>
      </c>
      <c r="D25" s="9" t="s">
        <v>91</v>
      </c>
      <c r="E25" s="9" t="s">
        <v>92</v>
      </c>
      <c r="F25" s="10">
        <f>918796534994</f>
        <v>918796534994</v>
      </c>
      <c r="G25" s="9" t="s">
        <v>10</v>
      </c>
      <c r="H25" s="11" t="s">
        <v>87</v>
      </c>
      <c r="I25" s="29"/>
      <c r="J25" s="13"/>
      <c r="K25" s="13"/>
      <c r="L25" s="13"/>
      <c r="M25" s="13"/>
      <c r="N25" s="13"/>
      <c r="O25" s="13"/>
      <c r="P25" s="13"/>
      <c r="Q25" s="13"/>
      <c r="R25" s="13"/>
      <c r="S25" s="13"/>
      <c r="T25" s="13" t="s">
        <v>1561</v>
      </c>
      <c r="U25" s="13"/>
      <c r="V25" s="13"/>
      <c r="W25" s="13"/>
      <c r="X25" s="13"/>
      <c r="Y25" s="13"/>
      <c r="Z25" s="13"/>
    </row>
    <row r="26" spans="1:26" ht="13.2">
      <c r="A26" s="7">
        <v>25</v>
      </c>
      <c r="B26" s="8">
        <v>44126</v>
      </c>
      <c r="C26" s="9" t="s">
        <v>44</v>
      </c>
      <c r="D26" s="9" t="s">
        <v>93</v>
      </c>
      <c r="E26" s="9" t="s">
        <v>94</v>
      </c>
      <c r="F26" s="10">
        <f>919420813743</f>
        <v>919420813743</v>
      </c>
      <c r="G26" s="9" t="s">
        <v>10</v>
      </c>
      <c r="H26" s="11" t="s">
        <v>87</v>
      </c>
      <c r="I26" s="29"/>
      <c r="T26" t="s">
        <v>1561</v>
      </c>
    </row>
    <row r="27" spans="1:26" ht="52.8">
      <c r="A27" s="30">
        <v>26</v>
      </c>
      <c r="B27" s="31">
        <v>44127</v>
      </c>
      <c r="C27" s="32" t="s">
        <v>7</v>
      </c>
      <c r="D27" s="32" t="s">
        <v>95</v>
      </c>
      <c r="E27" s="32" t="s">
        <v>96</v>
      </c>
      <c r="F27" s="33">
        <f>919527302779</f>
        <v>919527302779</v>
      </c>
      <c r="G27" s="32" t="s">
        <v>10</v>
      </c>
      <c r="H27" s="34" t="s">
        <v>97</v>
      </c>
      <c r="I27" s="34" t="s">
        <v>98</v>
      </c>
      <c r="J27" s="30" t="s">
        <v>66</v>
      </c>
      <c r="K27" s="35"/>
      <c r="L27" s="35"/>
      <c r="T27" t="s">
        <v>1562</v>
      </c>
    </row>
    <row r="28" spans="1:26" ht="13.2">
      <c r="A28" s="7">
        <v>27</v>
      </c>
      <c r="B28" s="8">
        <v>44127</v>
      </c>
      <c r="C28" s="9" t="s">
        <v>7</v>
      </c>
      <c r="D28" s="9" t="s">
        <v>99</v>
      </c>
      <c r="E28" s="9" t="s">
        <v>100</v>
      </c>
      <c r="F28" s="10">
        <f>919967686365</f>
        <v>919967686365</v>
      </c>
      <c r="G28" s="9" t="s">
        <v>10</v>
      </c>
      <c r="H28" s="11" t="s">
        <v>90</v>
      </c>
      <c r="I28" s="29"/>
      <c r="T28" t="s">
        <v>1561</v>
      </c>
    </row>
    <row r="29" spans="1:26" ht="13.2">
      <c r="A29" s="7">
        <v>28</v>
      </c>
      <c r="B29" s="8">
        <v>44127</v>
      </c>
      <c r="C29" s="9" t="s">
        <v>7</v>
      </c>
      <c r="D29" s="9" t="s">
        <v>101</v>
      </c>
      <c r="E29" s="9" t="s">
        <v>102</v>
      </c>
      <c r="F29" s="10">
        <f>919960014448</f>
        <v>919960014448</v>
      </c>
      <c r="G29" s="9" t="s">
        <v>10</v>
      </c>
      <c r="H29" s="11" t="s">
        <v>90</v>
      </c>
      <c r="I29" s="29"/>
      <c r="J29" s="13"/>
      <c r="K29" s="13"/>
      <c r="L29" s="13"/>
      <c r="M29" s="13"/>
      <c r="N29" s="13"/>
      <c r="O29" s="13"/>
      <c r="P29" s="13"/>
      <c r="Q29" s="13"/>
      <c r="R29" s="13"/>
      <c r="S29" s="13"/>
      <c r="T29" s="13" t="s">
        <v>1561</v>
      </c>
      <c r="U29" s="13"/>
      <c r="V29" s="13"/>
      <c r="W29" s="13"/>
      <c r="X29" s="13"/>
      <c r="Y29" s="13"/>
      <c r="Z29" s="13"/>
    </row>
    <row r="30" spans="1:26" ht="13.2">
      <c r="A30" s="25">
        <v>29</v>
      </c>
      <c r="B30" s="26">
        <v>44127</v>
      </c>
      <c r="C30" s="17" t="s">
        <v>34</v>
      </c>
      <c r="D30" s="17" t="s">
        <v>103</v>
      </c>
      <c r="E30" s="17" t="s">
        <v>104</v>
      </c>
      <c r="F30" s="18">
        <f>919404302452</f>
        <v>919404302452</v>
      </c>
      <c r="G30" s="17" t="s">
        <v>10</v>
      </c>
      <c r="H30" s="19" t="s">
        <v>105</v>
      </c>
      <c r="I30" s="27"/>
      <c r="J30" s="28"/>
      <c r="T30" t="s">
        <v>1558</v>
      </c>
    </row>
    <row r="31" spans="1:26" ht="26.4">
      <c r="A31" s="21">
        <v>30</v>
      </c>
      <c r="B31" s="22">
        <v>44127</v>
      </c>
      <c r="C31" s="23" t="s">
        <v>34</v>
      </c>
      <c r="D31" s="23" t="s">
        <v>106</v>
      </c>
      <c r="E31" s="23" t="s">
        <v>107</v>
      </c>
      <c r="F31" s="36">
        <f>917588536714</f>
        <v>917588536714</v>
      </c>
      <c r="G31" s="23" t="s">
        <v>10</v>
      </c>
      <c r="H31" s="24" t="s">
        <v>108</v>
      </c>
      <c r="I31" s="24" t="s">
        <v>109</v>
      </c>
      <c r="J31" s="21" t="s">
        <v>110</v>
      </c>
      <c r="K31" s="21" t="s">
        <v>110</v>
      </c>
      <c r="L31" s="21" t="s">
        <v>110</v>
      </c>
      <c r="T31" t="s">
        <v>1561</v>
      </c>
    </row>
    <row r="32" spans="1:26" ht="13.2">
      <c r="A32" s="7">
        <v>31</v>
      </c>
      <c r="B32" s="8">
        <v>44127</v>
      </c>
      <c r="C32" s="9" t="s">
        <v>34</v>
      </c>
      <c r="D32" s="9" t="s">
        <v>111</v>
      </c>
      <c r="E32" s="9" t="s">
        <v>112</v>
      </c>
      <c r="F32" s="9">
        <v>9860989567</v>
      </c>
      <c r="G32" s="9" t="s">
        <v>10</v>
      </c>
      <c r="H32" s="11" t="s">
        <v>113</v>
      </c>
      <c r="I32" s="11" t="s">
        <v>109</v>
      </c>
      <c r="J32" s="13"/>
      <c r="K32" s="13"/>
      <c r="L32" s="13"/>
      <c r="M32" s="13"/>
      <c r="N32" s="13"/>
      <c r="O32" s="13"/>
      <c r="P32" s="13"/>
      <c r="Q32" s="13"/>
      <c r="R32" s="13"/>
      <c r="S32" s="13"/>
      <c r="T32" s="13" t="s">
        <v>1561</v>
      </c>
      <c r="U32" s="13"/>
      <c r="V32" s="13"/>
      <c r="W32" s="13"/>
      <c r="X32" s="13"/>
      <c r="Y32" s="13"/>
      <c r="Z32" s="13"/>
    </row>
    <row r="33" spans="1:26" ht="13.2">
      <c r="A33" s="7">
        <v>32</v>
      </c>
      <c r="B33" s="8">
        <v>44127</v>
      </c>
      <c r="C33" s="9" t="s">
        <v>34</v>
      </c>
      <c r="D33" s="9" t="s">
        <v>114</v>
      </c>
      <c r="E33" s="9" t="s">
        <v>115</v>
      </c>
      <c r="F33" s="10">
        <f>917588447568</f>
        <v>917588447568</v>
      </c>
      <c r="G33" s="9" t="s">
        <v>10</v>
      </c>
      <c r="H33" s="11" t="s">
        <v>116</v>
      </c>
      <c r="I33" s="11" t="s">
        <v>117</v>
      </c>
      <c r="T33" t="s">
        <v>1561</v>
      </c>
    </row>
    <row r="34" spans="1:26" ht="13.2">
      <c r="A34" s="7">
        <v>33</v>
      </c>
      <c r="B34" s="8">
        <v>44127</v>
      </c>
      <c r="C34" s="9" t="s">
        <v>7</v>
      </c>
      <c r="D34" s="9" t="s">
        <v>118</v>
      </c>
      <c r="E34" s="9" t="s">
        <v>119</v>
      </c>
      <c r="F34" s="10">
        <f>919096321195</f>
        <v>919096321195</v>
      </c>
      <c r="G34" s="9" t="s">
        <v>10</v>
      </c>
      <c r="H34" s="11" t="s">
        <v>90</v>
      </c>
      <c r="I34" s="11"/>
      <c r="T34" t="s">
        <v>1561</v>
      </c>
    </row>
    <row r="35" spans="1:26" ht="13.2">
      <c r="A35" s="25">
        <v>34</v>
      </c>
      <c r="B35" s="26">
        <v>44127</v>
      </c>
      <c r="C35" s="17" t="s">
        <v>7</v>
      </c>
      <c r="D35" s="17" t="s">
        <v>120</v>
      </c>
      <c r="E35" s="17" t="s">
        <v>121</v>
      </c>
      <c r="F35" s="18">
        <f>919657047050</f>
        <v>919657047050</v>
      </c>
      <c r="G35" s="17" t="s">
        <v>37</v>
      </c>
      <c r="H35" s="19" t="s">
        <v>122</v>
      </c>
      <c r="I35" s="19" t="s">
        <v>24</v>
      </c>
      <c r="J35" s="25" t="s">
        <v>43</v>
      </c>
      <c r="K35" s="28"/>
      <c r="L35" s="28"/>
      <c r="T35" t="s">
        <v>1561</v>
      </c>
    </row>
    <row r="36" spans="1:26" ht="13.2">
      <c r="A36" s="7">
        <v>35</v>
      </c>
      <c r="B36" s="8">
        <v>44127</v>
      </c>
      <c r="C36" s="9" t="s">
        <v>7</v>
      </c>
      <c r="D36" s="9" t="s">
        <v>123</v>
      </c>
      <c r="E36" s="9" t="s">
        <v>124</v>
      </c>
      <c r="F36" s="10">
        <f>917769841313</f>
        <v>917769841313</v>
      </c>
      <c r="G36" s="9" t="s">
        <v>10</v>
      </c>
      <c r="H36" s="11" t="s">
        <v>125</v>
      </c>
      <c r="I36" s="11" t="s">
        <v>66</v>
      </c>
      <c r="J36" s="13"/>
      <c r="K36" s="13"/>
      <c r="L36" s="13"/>
      <c r="M36" s="13"/>
      <c r="N36" s="13"/>
      <c r="O36" s="13"/>
      <c r="P36" s="13"/>
      <c r="Q36" s="13"/>
      <c r="R36" s="13"/>
      <c r="S36" s="13"/>
      <c r="T36" s="13" t="s">
        <v>1561</v>
      </c>
      <c r="U36" s="13"/>
      <c r="V36" s="13"/>
      <c r="W36" s="13"/>
      <c r="X36" s="13"/>
      <c r="Y36" s="13"/>
      <c r="Z36" s="13"/>
    </row>
    <row r="37" spans="1:26" ht="13.2">
      <c r="A37" s="7">
        <v>36</v>
      </c>
      <c r="B37" s="8">
        <v>44127</v>
      </c>
      <c r="C37" s="9" t="s">
        <v>7</v>
      </c>
      <c r="D37" s="9" t="s">
        <v>126</v>
      </c>
      <c r="E37" s="9" t="s">
        <v>127</v>
      </c>
      <c r="F37" s="10">
        <f>9109423976405</f>
        <v>9109423976405</v>
      </c>
      <c r="G37" s="9" t="s">
        <v>10</v>
      </c>
      <c r="H37" s="11" t="s">
        <v>128</v>
      </c>
      <c r="I37" s="11" t="s">
        <v>24</v>
      </c>
      <c r="J37" s="13"/>
      <c r="K37" s="13"/>
      <c r="L37" s="13"/>
      <c r="M37" s="13"/>
      <c r="N37" s="13"/>
      <c r="O37" s="13"/>
      <c r="P37" s="13"/>
      <c r="Q37" s="13"/>
      <c r="R37" s="13"/>
      <c r="S37" s="13"/>
      <c r="T37" s="13" t="s">
        <v>1561</v>
      </c>
      <c r="U37" s="13"/>
      <c r="V37" s="13"/>
      <c r="W37" s="13"/>
      <c r="X37" s="13"/>
      <c r="Y37" s="13"/>
      <c r="Z37" s="13"/>
    </row>
    <row r="38" spans="1:26" ht="13.2">
      <c r="A38" s="25">
        <v>37</v>
      </c>
      <c r="B38" s="26">
        <v>44127</v>
      </c>
      <c r="C38" s="17" t="s">
        <v>7</v>
      </c>
      <c r="D38" s="17" t="s">
        <v>129</v>
      </c>
      <c r="E38" s="17" t="s">
        <v>130</v>
      </c>
      <c r="F38" s="18">
        <f>919890306958</f>
        <v>919890306958</v>
      </c>
      <c r="G38" s="17" t="s">
        <v>10</v>
      </c>
      <c r="H38" s="19" t="s">
        <v>20</v>
      </c>
      <c r="I38" s="27"/>
      <c r="J38" s="28"/>
      <c r="K38" s="28"/>
      <c r="L38" s="28"/>
      <c r="M38" s="28"/>
      <c r="N38" s="28"/>
      <c r="O38" s="28"/>
      <c r="P38" s="28"/>
      <c r="Q38" s="28"/>
      <c r="R38" s="28"/>
      <c r="S38" s="28"/>
      <c r="T38" s="28" t="s">
        <v>1562</v>
      </c>
      <c r="U38" s="28"/>
      <c r="V38" s="28"/>
      <c r="W38" s="28"/>
      <c r="X38" s="28"/>
      <c r="Y38" s="28"/>
      <c r="Z38" s="28"/>
    </row>
    <row r="39" spans="1:26" ht="13.2">
      <c r="A39" s="25">
        <v>38</v>
      </c>
      <c r="B39" s="26">
        <v>44127</v>
      </c>
      <c r="C39" s="17" t="s">
        <v>7</v>
      </c>
      <c r="D39" s="17" t="s">
        <v>131</v>
      </c>
      <c r="E39" s="17" t="s">
        <v>132</v>
      </c>
      <c r="F39" s="18">
        <f>9109970651666</f>
        <v>9109970651666</v>
      </c>
      <c r="G39" s="17" t="s">
        <v>10</v>
      </c>
      <c r="H39" s="19" t="s">
        <v>20</v>
      </c>
      <c r="I39" s="27"/>
      <c r="J39" s="28"/>
      <c r="K39" s="28"/>
      <c r="L39" s="28"/>
      <c r="M39" s="28"/>
      <c r="N39" s="28"/>
      <c r="O39" s="28"/>
      <c r="P39" s="28"/>
      <c r="Q39" s="28"/>
      <c r="R39" s="28"/>
      <c r="S39" s="28"/>
      <c r="T39" s="28" t="s">
        <v>1562</v>
      </c>
      <c r="U39" s="28"/>
      <c r="V39" s="28"/>
      <c r="W39" s="28"/>
      <c r="X39" s="28"/>
      <c r="Y39" s="28"/>
      <c r="Z39" s="28"/>
    </row>
    <row r="40" spans="1:26" ht="13.2">
      <c r="A40" s="7">
        <v>39</v>
      </c>
      <c r="B40" s="8">
        <v>44128</v>
      </c>
      <c r="C40" s="9" t="s">
        <v>7</v>
      </c>
      <c r="D40" s="9" t="s">
        <v>133</v>
      </c>
      <c r="E40" s="9" t="s">
        <v>134</v>
      </c>
      <c r="F40" s="10">
        <f>919730566911</f>
        <v>919730566911</v>
      </c>
      <c r="G40" s="9" t="s">
        <v>10</v>
      </c>
      <c r="H40" s="11" t="s">
        <v>87</v>
      </c>
      <c r="I40" s="29"/>
      <c r="J40" s="13"/>
      <c r="K40" s="13"/>
      <c r="L40" s="13"/>
      <c r="M40" s="13"/>
      <c r="N40" s="13"/>
      <c r="O40" s="13"/>
      <c r="P40" s="13"/>
      <c r="Q40" s="13"/>
      <c r="R40" s="13"/>
      <c r="S40" s="13"/>
      <c r="T40" s="13" t="s">
        <v>1561</v>
      </c>
      <c r="U40" s="13"/>
      <c r="V40" s="13"/>
      <c r="W40" s="13"/>
      <c r="X40" s="13"/>
      <c r="Y40" s="13"/>
      <c r="Z40" s="13"/>
    </row>
    <row r="41" spans="1:26" ht="13.2">
      <c r="A41" s="38">
        <v>40</v>
      </c>
      <c r="B41" s="39">
        <v>44128</v>
      </c>
      <c r="C41" s="40" t="s">
        <v>34</v>
      </c>
      <c r="D41" s="40" t="s">
        <v>135</v>
      </c>
      <c r="E41" s="40" t="s">
        <v>136</v>
      </c>
      <c r="F41" s="41">
        <f>918698880029</f>
        <v>918698880029</v>
      </c>
      <c r="G41" s="40" t="s">
        <v>10</v>
      </c>
      <c r="H41" s="42" t="s">
        <v>137</v>
      </c>
      <c r="I41" s="43"/>
      <c r="J41" s="44"/>
      <c r="K41" s="44"/>
      <c r="L41" s="44"/>
      <c r="M41" s="44"/>
      <c r="N41" s="44"/>
      <c r="O41" s="44"/>
      <c r="P41" s="44"/>
      <c r="Q41" s="44"/>
      <c r="R41" s="44"/>
      <c r="S41" s="44"/>
      <c r="T41" s="44" t="s">
        <v>1562</v>
      </c>
      <c r="U41" s="44"/>
      <c r="V41" s="44"/>
      <c r="W41" s="44"/>
      <c r="X41" s="44"/>
      <c r="Y41" s="44"/>
      <c r="Z41" s="44"/>
    </row>
    <row r="42" spans="1:26" ht="26.4">
      <c r="A42" s="21">
        <v>41</v>
      </c>
      <c r="B42" s="22">
        <v>44128</v>
      </c>
      <c r="C42" s="23" t="s">
        <v>7</v>
      </c>
      <c r="D42" s="23" t="s">
        <v>138</v>
      </c>
      <c r="E42" s="23" t="s">
        <v>139</v>
      </c>
      <c r="F42" s="36">
        <f>918408887767</f>
        <v>918408887767</v>
      </c>
      <c r="G42" s="23" t="s">
        <v>10</v>
      </c>
      <c r="H42" s="24" t="s">
        <v>140</v>
      </c>
      <c r="I42" s="24" t="s">
        <v>66</v>
      </c>
      <c r="T42" t="s">
        <v>1562</v>
      </c>
    </row>
    <row r="43" spans="1:26" ht="13.2">
      <c r="A43" s="7">
        <v>42</v>
      </c>
      <c r="B43" s="8">
        <v>44128</v>
      </c>
      <c r="C43" s="9" t="s">
        <v>34</v>
      </c>
      <c r="D43" s="9" t="s">
        <v>141</v>
      </c>
      <c r="E43" s="9" t="s">
        <v>142</v>
      </c>
      <c r="F43" s="10">
        <f>919764154062</f>
        <v>919764154062</v>
      </c>
      <c r="G43" s="9" t="s">
        <v>10</v>
      </c>
      <c r="H43" s="11" t="s">
        <v>72</v>
      </c>
      <c r="I43" s="29"/>
      <c r="T43" t="s">
        <v>1561</v>
      </c>
    </row>
    <row r="44" spans="1:26" ht="13.2">
      <c r="A44" s="7">
        <v>43</v>
      </c>
      <c r="B44" s="8">
        <v>44128</v>
      </c>
      <c r="C44" s="9" t="s">
        <v>44</v>
      </c>
      <c r="D44" s="9" t="s">
        <v>143</v>
      </c>
      <c r="E44" s="9" t="s">
        <v>144</v>
      </c>
      <c r="F44" s="10">
        <f>919762321299</f>
        <v>919762321299</v>
      </c>
      <c r="G44" s="9" t="s">
        <v>10</v>
      </c>
      <c r="H44" s="11" t="s">
        <v>145</v>
      </c>
      <c r="I44" s="29"/>
      <c r="J44" s="13"/>
      <c r="K44" s="13"/>
      <c r="L44" s="13"/>
      <c r="M44" s="13"/>
      <c r="N44" s="13"/>
      <c r="O44" s="13"/>
      <c r="P44" s="13"/>
      <c r="Q44" s="13"/>
      <c r="R44" s="13"/>
      <c r="S44" s="13"/>
      <c r="T44" s="13" t="s">
        <v>1561</v>
      </c>
      <c r="U44" s="13"/>
      <c r="V44" s="13"/>
      <c r="W44" s="13"/>
      <c r="X44" s="13"/>
      <c r="Y44" s="13"/>
      <c r="Z44" s="13"/>
    </row>
    <row r="45" spans="1:26" ht="13.2">
      <c r="A45" s="25">
        <v>44</v>
      </c>
      <c r="B45" s="26">
        <v>44128</v>
      </c>
      <c r="C45" s="17" t="s">
        <v>7</v>
      </c>
      <c r="D45" s="17" t="s">
        <v>146</v>
      </c>
      <c r="E45" s="17" t="s">
        <v>147</v>
      </c>
      <c r="F45" s="18">
        <f>919763723980</f>
        <v>919763723980</v>
      </c>
      <c r="G45" s="17" t="s">
        <v>10</v>
      </c>
      <c r="H45" s="19" t="s">
        <v>20</v>
      </c>
      <c r="I45" s="6"/>
      <c r="T45" t="s">
        <v>1562</v>
      </c>
    </row>
    <row r="46" spans="1:26" ht="39.6">
      <c r="A46" s="21">
        <v>45</v>
      </c>
      <c r="B46" s="22">
        <v>44128</v>
      </c>
      <c r="C46" s="23" t="s">
        <v>7</v>
      </c>
      <c r="D46" s="23" t="s">
        <v>148</v>
      </c>
      <c r="E46" s="23" t="s">
        <v>149</v>
      </c>
      <c r="F46" s="36">
        <f>919426549552</f>
        <v>919426549552</v>
      </c>
      <c r="G46" s="23" t="s">
        <v>10</v>
      </c>
      <c r="H46" s="24" t="s">
        <v>150</v>
      </c>
      <c r="I46" s="24" t="s">
        <v>66</v>
      </c>
      <c r="T46" t="s">
        <v>1562</v>
      </c>
    </row>
    <row r="47" spans="1:26" ht="13.2">
      <c r="A47" s="7">
        <v>46</v>
      </c>
      <c r="B47" s="8">
        <v>44128</v>
      </c>
      <c r="C47" s="9" t="s">
        <v>44</v>
      </c>
      <c r="D47" s="9" t="s">
        <v>151</v>
      </c>
      <c r="E47" s="9" t="s">
        <v>152</v>
      </c>
      <c r="F47" s="10">
        <f>919685443256</f>
        <v>919685443256</v>
      </c>
      <c r="G47" s="9" t="s">
        <v>10</v>
      </c>
      <c r="H47" s="11" t="s">
        <v>153</v>
      </c>
      <c r="I47" s="29"/>
      <c r="T47" t="s">
        <v>1561</v>
      </c>
    </row>
    <row r="48" spans="1:26" ht="26.4">
      <c r="A48" s="21">
        <v>47</v>
      </c>
      <c r="B48" s="22">
        <v>44128</v>
      </c>
      <c r="C48" s="23" t="s">
        <v>44</v>
      </c>
      <c r="D48" s="23" t="s">
        <v>154</v>
      </c>
      <c r="E48" s="23" t="s">
        <v>155</v>
      </c>
      <c r="F48" s="23" t="s">
        <v>156</v>
      </c>
      <c r="G48" s="23" t="s">
        <v>10</v>
      </c>
      <c r="H48" s="24" t="s">
        <v>157</v>
      </c>
      <c r="I48" s="6"/>
      <c r="T48" t="s">
        <v>1558</v>
      </c>
    </row>
    <row r="49" spans="1:26" ht="13.2">
      <c r="A49" s="7">
        <v>48</v>
      </c>
      <c r="B49" s="8">
        <v>44128</v>
      </c>
      <c r="C49" s="9" t="s">
        <v>7</v>
      </c>
      <c r="D49" s="9" t="s">
        <v>158</v>
      </c>
      <c r="E49" s="9" t="s">
        <v>159</v>
      </c>
      <c r="F49" s="10">
        <f>917736266280</f>
        <v>917736266280</v>
      </c>
      <c r="G49" s="9" t="s">
        <v>10</v>
      </c>
      <c r="H49" s="11" t="s">
        <v>109</v>
      </c>
      <c r="I49" s="29"/>
      <c r="J49" s="13"/>
      <c r="K49" s="13"/>
      <c r="L49" s="13"/>
      <c r="M49" s="13"/>
      <c r="N49" s="13"/>
      <c r="O49" s="13"/>
      <c r="P49" s="13"/>
      <c r="Q49" s="13"/>
      <c r="R49" s="13"/>
      <c r="S49" s="13"/>
      <c r="T49" s="13" t="s">
        <v>1561</v>
      </c>
      <c r="U49" s="13"/>
      <c r="V49" s="13"/>
      <c r="W49" s="13"/>
      <c r="X49" s="13"/>
      <c r="Y49" s="13"/>
      <c r="Z49" s="13"/>
    </row>
    <row r="50" spans="1:26" ht="13.2">
      <c r="A50" s="7">
        <v>49</v>
      </c>
      <c r="B50" s="8">
        <v>44128</v>
      </c>
      <c r="C50" s="9" t="s">
        <v>44</v>
      </c>
      <c r="D50" s="9" t="s">
        <v>160</v>
      </c>
      <c r="E50" s="9" t="s">
        <v>161</v>
      </c>
      <c r="F50" s="10">
        <f>918806988080</f>
        <v>918806988080</v>
      </c>
      <c r="G50" s="9" t="s">
        <v>10</v>
      </c>
      <c r="H50" s="11" t="s">
        <v>153</v>
      </c>
      <c r="I50" s="29"/>
      <c r="J50" s="13"/>
      <c r="K50" s="13"/>
      <c r="L50" s="13"/>
      <c r="M50" s="13"/>
      <c r="N50" s="13"/>
      <c r="O50" s="13"/>
      <c r="P50" s="13"/>
      <c r="Q50" s="13"/>
      <c r="R50" s="13"/>
      <c r="S50" s="13"/>
      <c r="T50" s="13" t="s">
        <v>1561</v>
      </c>
      <c r="U50" s="13"/>
      <c r="V50" s="13"/>
      <c r="W50" s="13"/>
      <c r="X50" s="13"/>
      <c r="Y50" s="13"/>
      <c r="Z50" s="13"/>
    </row>
    <row r="51" spans="1:26" ht="39.6">
      <c r="A51" s="25">
        <v>50</v>
      </c>
      <c r="B51" s="26">
        <v>44128</v>
      </c>
      <c r="C51" s="17" t="s">
        <v>44</v>
      </c>
      <c r="D51" s="17" t="s">
        <v>162</v>
      </c>
      <c r="E51" s="17" t="s">
        <v>163</v>
      </c>
      <c r="F51" s="17">
        <v>9765757219</v>
      </c>
      <c r="G51" s="17" t="s">
        <v>10</v>
      </c>
      <c r="H51" s="19" t="s">
        <v>164</v>
      </c>
      <c r="I51" s="19" t="s">
        <v>66</v>
      </c>
      <c r="T51" t="s">
        <v>1562</v>
      </c>
    </row>
    <row r="52" spans="1:26" ht="13.2">
      <c r="A52" s="21">
        <v>51</v>
      </c>
      <c r="B52" s="22">
        <v>44128</v>
      </c>
      <c r="C52" s="23" t="s">
        <v>7</v>
      </c>
      <c r="D52" s="17" t="s">
        <v>165</v>
      </c>
      <c r="E52" s="17" t="s">
        <v>166</v>
      </c>
      <c r="F52" s="18">
        <f>917620092777</f>
        <v>917620092777</v>
      </c>
      <c r="G52" s="17" t="s">
        <v>10</v>
      </c>
      <c r="H52" s="19" t="s">
        <v>20</v>
      </c>
      <c r="I52" s="24" t="s">
        <v>167</v>
      </c>
      <c r="T52" t="s">
        <v>1562</v>
      </c>
    </row>
    <row r="53" spans="1:26" ht="13.2">
      <c r="A53" s="7">
        <v>52</v>
      </c>
      <c r="B53" s="8">
        <v>44129</v>
      </c>
      <c r="C53" s="9" t="s">
        <v>7</v>
      </c>
      <c r="D53" s="9" t="s">
        <v>168</v>
      </c>
      <c r="E53" s="9" t="s">
        <v>169</v>
      </c>
      <c r="F53" s="10">
        <f>919595933545</f>
        <v>919595933545</v>
      </c>
      <c r="G53" s="9" t="s">
        <v>10</v>
      </c>
      <c r="H53" s="11" t="s">
        <v>87</v>
      </c>
      <c r="I53" s="11" t="s">
        <v>170</v>
      </c>
      <c r="J53" s="13"/>
      <c r="T53" t="s">
        <v>1561</v>
      </c>
    </row>
    <row r="54" spans="1:26" ht="13.2">
      <c r="A54" s="7">
        <v>53</v>
      </c>
      <c r="B54" s="8">
        <v>44129</v>
      </c>
      <c r="C54" s="9" t="s">
        <v>44</v>
      </c>
      <c r="D54" s="9" t="s">
        <v>171</v>
      </c>
      <c r="E54" s="9" t="s">
        <v>172</v>
      </c>
      <c r="F54" s="10">
        <f>9108805984404</f>
        <v>9108805984404</v>
      </c>
      <c r="G54" s="9" t="s">
        <v>10</v>
      </c>
      <c r="H54" s="11" t="s">
        <v>173</v>
      </c>
      <c r="I54" s="11" t="s">
        <v>110</v>
      </c>
      <c r="J54" s="7" t="s">
        <v>174</v>
      </c>
      <c r="K54" s="7" t="s">
        <v>175</v>
      </c>
      <c r="L54" s="11" t="s">
        <v>110</v>
      </c>
      <c r="M54" s="11" t="s">
        <v>110</v>
      </c>
      <c r="N54" s="11" t="s">
        <v>110</v>
      </c>
      <c r="O54" s="11" t="s">
        <v>110</v>
      </c>
      <c r="P54" s="11" t="s">
        <v>24</v>
      </c>
      <c r="Q54" s="11" t="s">
        <v>24</v>
      </c>
      <c r="R54" s="11" t="s">
        <v>24</v>
      </c>
      <c r="S54" s="13"/>
      <c r="T54" s="13" t="s">
        <v>1561</v>
      </c>
      <c r="U54" s="13"/>
      <c r="V54" s="13"/>
      <c r="W54" s="13"/>
      <c r="X54" s="13"/>
      <c r="Y54" s="13"/>
      <c r="Z54" s="13"/>
    </row>
    <row r="55" spans="1:26" ht="13.2">
      <c r="A55" s="7">
        <v>54</v>
      </c>
      <c r="B55" s="8">
        <v>44129</v>
      </c>
      <c r="C55" s="9" t="s">
        <v>7</v>
      </c>
      <c r="D55" s="9" t="s">
        <v>176</v>
      </c>
      <c r="E55" s="9" t="s">
        <v>177</v>
      </c>
      <c r="F55" s="10">
        <f>917798980551</f>
        <v>917798980551</v>
      </c>
      <c r="G55" s="9" t="s">
        <v>10</v>
      </c>
      <c r="H55" s="11" t="s">
        <v>178</v>
      </c>
      <c r="I55" s="29"/>
      <c r="J55" s="13"/>
      <c r="K55" s="13"/>
      <c r="L55" s="13"/>
      <c r="M55" s="13"/>
      <c r="N55" s="13"/>
      <c r="O55" s="13"/>
      <c r="T55" t="s">
        <v>1561</v>
      </c>
    </row>
    <row r="56" spans="1:26" ht="39.6">
      <c r="A56" s="21">
        <v>55</v>
      </c>
      <c r="B56" s="22">
        <v>44129</v>
      </c>
      <c r="C56" s="23" t="s">
        <v>7</v>
      </c>
      <c r="D56" s="23" t="s">
        <v>179</v>
      </c>
      <c r="E56" s="23" t="s">
        <v>180</v>
      </c>
      <c r="F56" s="36">
        <f>917506476688</f>
        <v>917506476688</v>
      </c>
      <c r="G56" s="23" t="s">
        <v>10</v>
      </c>
      <c r="H56" s="24" t="s">
        <v>181</v>
      </c>
      <c r="I56" s="24" t="s">
        <v>66</v>
      </c>
      <c r="T56" t="s">
        <v>1562</v>
      </c>
    </row>
    <row r="57" spans="1:26" ht="13.2">
      <c r="A57" s="45">
        <v>56</v>
      </c>
      <c r="B57" s="46">
        <v>44129</v>
      </c>
      <c r="C57" s="47" t="s">
        <v>7</v>
      </c>
      <c r="D57" s="47" t="s">
        <v>182</v>
      </c>
      <c r="E57" s="47" t="s">
        <v>183</v>
      </c>
      <c r="F57" s="47">
        <v>9673399915</v>
      </c>
      <c r="G57" s="47" t="s">
        <v>10</v>
      </c>
      <c r="H57" s="48" t="s">
        <v>20</v>
      </c>
      <c r="I57" s="49"/>
      <c r="J57" s="50"/>
      <c r="K57" s="50"/>
      <c r="L57" s="50"/>
      <c r="M57" s="50"/>
      <c r="N57" s="50"/>
      <c r="O57" s="50"/>
      <c r="P57" s="50"/>
      <c r="Q57" s="50"/>
      <c r="R57" s="50"/>
      <c r="S57" s="50"/>
      <c r="T57" s="50" t="s">
        <v>1562</v>
      </c>
      <c r="U57" s="50"/>
      <c r="V57" s="50"/>
      <c r="W57" s="50"/>
      <c r="X57" s="50"/>
      <c r="Y57" s="50"/>
      <c r="Z57" s="50"/>
    </row>
    <row r="58" spans="1:26" ht="39.6">
      <c r="A58" s="21">
        <v>57</v>
      </c>
      <c r="B58" s="22">
        <v>44129</v>
      </c>
      <c r="C58" s="23" t="s">
        <v>7</v>
      </c>
      <c r="D58" s="23" t="s">
        <v>184</v>
      </c>
      <c r="E58" s="23" t="s">
        <v>185</v>
      </c>
      <c r="F58" s="36">
        <f>919923058851</f>
        <v>919923058851</v>
      </c>
      <c r="G58" s="23" t="s">
        <v>10</v>
      </c>
      <c r="H58" s="24" t="s">
        <v>186</v>
      </c>
      <c r="I58" s="6"/>
      <c r="T58" t="s">
        <v>1558</v>
      </c>
    </row>
    <row r="59" spans="1:26" ht="13.2">
      <c r="A59" s="7">
        <v>58</v>
      </c>
      <c r="B59" s="8">
        <v>44129</v>
      </c>
      <c r="C59" s="9" t="s">
        <v>44</v>
      </c>
      <c r="D59" s="9" t="s">
        <v>187</v>
      </c>
      <c r="E59" s="9" t="s">
        <v>188</v>
      </c>
      <c r="F59" s="10">
        <f>919762373065</f>
        <v>919762373065</v>
      </c>
      <c r="G59" s="9" t="s">
        <v>10</v>
      </c>
      <c r="H59" s="11" t="s">
        <v>189</v>
      </c>
      <c r="I59" s="6"/>
      <c r="T59" t="s">
        <v>1561</v>
      </c>
    </row>
    <row r="60" spans="1:26" ht="13.2">
      <c r="A60" s="7">
        <v>59</v>
      </c>
      <c r="B60" s="8">
        <v>44129</v>
      </c>
      <c r="C60" s="9" t="s">
        <v>7</v>
      </c>
      <c r="D60" s="9" t="s">
        <v>190</v>
      </c>
      <c r="E60" s="9" t="s">
        <v>191</v>
      </c>
      <c r="F60" s="10">
        <f>919701348342</f>
        <v>919701348342</v>
      </c>
      <c r="G60" s="9" t="s">
        <v>10</v>
      </c>
      <c r="H60" s="11" t="s">
        <v>62</v>
      </c>
      <c r="I60" s="29"/>
      <c r="J60" s="13"/>
      <c r="K60" s="13"/>
      <c r="L60" s="13"/>
      <c r="M60" s="13"/>
      <c r="T60" t="s">
        <v>1561</v>
      </c>
    </row>
    <row r="61" spans="1:26" ht="26.4">
      <c r="A61" s="25">
        <v>60</v>
      </c>
      <c r="B61" s="26">
        <v>44129</v>
      </c>
      <c r="C61" s="17" t="s">
        <v>34</v>
      </c>
      <c r="D61" s="17" t="s">
        <v>192</v>
      </c>
      <c r="E61" s="17" t="s">
        <v>193</v>
      </c>
      <c r="F61" s="17">
        <v>8668765290</v>
      </c>
      <c r="G61" s="17" t="s">
        <v>37</v>
      </c>
      <c r="H61" s="19" t="s">
        <v>194</v>
      </c>
      <c r="I61" s="19" t="s">
        <v>66</v>
      </c>
      <c r="T61" t="s">
        <v>1562</v>
      </c>
    </row>
    <row r="62" spans="1:26" ht="13.2">
      <c r="A62" s="7">
        <v>61</v>
      </c>
      <c r="B62" s="8">
        <v>44129</v>
      </c>
      <c r="C62" s="9" t="s">
        <v>7</v>
      </c>
      <c r="D62" s="9" t="s">
        <v>195</v>
      </c>
      <c r="E62" s="9" t="s">
        <v>196</v>
      </c>
      <c r="F62" s="9">
        <v>9168554540</v>
      </c>
      <c r="G62" s="9" t="s">
        <v>10</v>
      </c>
      <c r="H62" s="11" t="s">
        <v>197</v>
      </c>
      <c r="I62" s="29"/>
      <c r="J62" s="13"/>
      <c r="T62" t="s">
        <v>1561</v>
      </c>
    </row>
    <row r="63" spans="1:26" ht="39.6">
      <c r="A63" s="21">
        <v>62</v>
      </c>
      <c r="B63" s="22">
        <v>44129</v>
      </c>
      <c r="C63" s="23" t="s">
        <v>7</v>
      </c>
      <c r="D63" s="23" t="s">
        <v>198</v>
      </c>
      <c r="E63" s="23" t="s">
        <v>199</v>
      </c>
      <c r="F63" s="36">
        <f>919764892234</f>
        <v>919764892234</v>
      </c>
      <c r="G63" s="23" t="s">
        <v>10</v>
      </c>
      <c r="H63" s="51" t="s">
        <v>200</v>
      </c>
      <c r="I63" s="24" t="s">
        <v>66</v>
      </c>
      <c r="T63" t="s">
        <v>1558</v>
      </c>
    </row>
    <row r="64" spans="1:26" ht="13.2">
      <c r="A64" s="7">
        <v>63</v>
      </c>
      <c r="B64" s="8">
        <v>44129</v>
      </c>
      <c r="C64" s="9" t="s">
        <v>7</v>
      </c>
      <c r="D64" s="9" t="s">
        <v>201</v>
      </c>
      <c r="E64" s="9" t="s">
        <v>202</v>
      </c>
      <c r="F64" s="10">
        <f>919970971423</f>
        <v>919970971423</v>
      </c>
      <c r="G64" s="9" t="s">
        <v>10</v>
      </c>
      <c r="H64" s="11" t="s">
        <v>87</v>
      </c>
      <c r="I64" s="29"/>
      <c r="J64" s="13"/>
      <c r="K64" s="13"/>
      <c r="L64" s="13"/>
      <c r="M64" s="13"/>
      <c r="T64" t="s">
        <v>1561</v>
      </c>
    </row>
    <row r="65" spans="1:20" ht="13.2">
      <c r="A65" s="7">
        <v>64</v>
      </c>
      <c r="B65" s="8">
        <v>44129</v>
      </c>
      <c r="C65" s="9" t="s">
        <v>7</v>
      </c>
      <c r="D65" s="9" t="s">
        <v>203</v>
      </c>
      <c r="E65" s="9" t="s">
        <v>204</v>
      </c>
      <c r="F65" s="10">
        <f>918910509131</f>
        <v>918910509131</v>
      </c>
      <c r="G65" s="9" t="s">
        <v>10</v>
      </c>
      <c r="H65" s="11" t="s">
        <v>205</v>
      </c>
      <c r="I65" s="29"/>
      <c r="J65" s="13"/>
      <c r="K65" s="13"/>
      <c r="L65" s="13"/>
      <c r="M65" s="13"/>
      <c r="T65" t="s">
        <v>1561</v>
      </c>
    </row>
    <row r="66" spans="1:20" ht="13.2">
      <c r="A66" s="25">
        <v>65</v>
      </c>
      <c r="B66" s="26">
        <v>44129</v>
      </c>
      <c r="C66" s="17" t="s">
        <v>34</v>
      </c>
      <c r="D66" s="17" t="s">
        <v>206</v>
      </c>
      <c r="E66" s="17" t="s">
        <v>207</v>
      </c>
      <c r="F66" s="18">
        <f>919881908759</f>
        <v>919881908759</v>
      </c>
      <c r="G66" s="17" t="s">
        <v>10</v>
      </c>
      <c r="H66" s="19" t="s">
        <v>208</v>
      </c>
      <c r="I66" s="24" t="s">
        <v>66</v>
      </c>
      <c r="T66" t="s">
        <v>1562</v>
      </c>
    </row>
    <row r="67" spans="1:20" ht="13.2">
      <c r="A67" s="7">
        <v>66</v>
      </c>
      <c r="B67" s="8">
        <v>44129</v>
      </c>
      <c r="C67" s="9" t="s">
        <v>44</v>
      </c>
      <c r="D67" s="9" t="s">
        <v>209</v>
      </c>
      <c r="E67" s="9" t="s">
        <v>210</v>
      </c>
      <c r="F67" s="10">
        <f>919545044835</f>
        <v>919545044835</v>
      </c>
      <c r="G67" s="9" t="s">
        <v>10</v>
      </c>
      <c r="H67" s="11" t="s">
        <v>211</v>
      </c>
      <c r="I67" s="11" t="s">
        <v>43</v>
      </c>
      <c r="J67" s="11" t="s">
        <v>43</v>
      </c>
      <c r="K67" s="11" t="s">
        <v>43</v>
      </c>
      <c r="L67" s="11" t="s">
        <v>43</v>
      </c>
      <c r="M67" s="13"/>
      <c r="N67" s="13"/>
      <c r="O67" s="13"/>
      <c r="P67" s="13"/>
      <c r="Q67" s="13"/>
      <c r="R67" s="13"/>
      <c r="T67" t="s">
        <v>1561</v>
      </c>
    </row>
    <row r="68" spans="1:20" ht="52.8">
      <c r="A68" s="21">
        <v>67</v>
      </c>
      <c r="B68" s="22">
        <v>44129</v>
      </c>
      <c r="C68" s="23" t="s">
        <v>7</v>
      </c>
      <c r="D68" s="23" t="s">
        <v>212</v>
      </c>
      <c r="E68" s="23" t="s">
        <v>213</v>
      </c>
      <c r="F68" s="36">
        <f>917249739998</f>
        <v>917249739998</v>
      </c>
      <c r="G68" s="23" t="s">
        <v>10</v>
      </c>
      <c r="H68" s="24" t="s">
        <v>214</v>
      </c>
      <c r="I68" s="24" t="s">
        <v>66</v>
      </c>
      <c r="T68" t="s">
        <v>1558</v>
      </c>
    </row>
    <row r="69" spans="1:20" ht="13.2">
      <c r="A69" s="25">
        <v>68</v>
      </c>
      <c r="B69" s="26">
        <v>44129</v>
      </c>
      <c r="C69" s="17" t="s">
        <v>44</v>
      </c>
      <c r="D69" s="17" t="s">
        <v>215</v>
      </c>
      <c r="E69" s="17" t="s">
        <v>216</v>
      </c>
      <c r="F69" s="18">
        <f>919168908839</f>
        <v>919168908839</v>
      </c>
      <c r="G69" s="17" t="s">
        <v>10</v>
      </c>
      <c r="H69" s="19" t="s">
        <v>217</v>
      </c>
      <c r="I69" s="6"/>
      <c r="T69" t="s">
        <v>1558</v>
      </c>
    </row>
    <row r="70" spans="1:20" ht="13.2">
      <c r="A70" s="7">
        <v>69</v>
      </c>
      <c r="B70" s="8">
        <v>44129</v>
      </c>
      <c r="C70" s="9" t="s">
        <v>34</v>
      </c>
      <c r="D70" s="9" t="s">
        <v>218</v>
      </c>
      <c r="E70" s="9" t="s">
        <v>219</v>
      </c>
      <c r="F70" s="10">
        <f>919999999999</f>
        <v>919999999999</v>
      </c>
      <c r="G70" s="9" t="s">
        <v>10</v>
      </c>
      <c r="H70" s="11" t="s">
        <v>220</v>
      </c>
      <c r="I70" s="6"/>
      <c r="T70" t="s">
        <v>1561</v>
      </c>
    </row>
    <row r="71" spans="1:20" ht="13.2">
      <c r="A71" s="7">
        <v>70</v>
      </c>
      <c r="B71" s="8">
        <v>44129</v>
      </c>
      <c r="C71" s="9" t="s">
        <v>44</v>
      </c>
      <c r="D71" s="9" t="s">
        <v>221</v>
      </c>
      <c r="E71" s="9" t="s">
        <v>222</v>
      </c>
      <c r="F71" s="10">
        <f>9108325688528</f>
        <v>9108325688528</v>
      </c>
      <c r="G71" s="9" t="s">
        <v>10</v>
      </c>
      <c r="H71" s="11" t="s">
        <v>220</v>
      </c>
      <c r="I71" s="6"/>
      <c r="T71" t="s">
        <v>1561</v>
      </c>
    </row>
    <row r="72" spans="1:20" ht="13.2">
      <c r="A72" s="7">
        <v>71</v>
      </c>
      <c r="B72" s="8">
        <v>44130</v>
      </c>
      <c r="C72" s="9" t="s">
        <v>7</v>
      </c>
      <c r="D72" s="9" t="s">
        <v>223</v>
      </c>
      <c r="E72" s="9" t="s">
        <v>224</v>
      </c>
      <c r="F72" s="10">
        <f>918657629743</f>
        <v>918657629743</v>
      </c>
      <c r="G72" s="9" t="s">
        <v>10</v>
      </c>
      <c r="H72" s="11" t="s">
        <v>33</v>
      </c>
      <c r="I72" s="29"/>
      <c r="J72" s="13"/>
      <c r="T72" t="s">
        <v>1561</v>
      </c>
    </row>
    <row r="73" spans="1:20" ht="13.2">
      <c r="A73" s="25">
        <v>72</v>
      </c>
      <c r="B73" s="26">
        <v>44130</v>
      </c>
      <c r="C73" s="17" t="s">
        <v>34</v>
      </c>
      <c r="D73" s="17" t="s">
        <v>225</v>
      </c>
      <c r="E73" s="17" t="s">
        <v>226</v>
      </c>
      <c r="F73" s="18">
        <f>919403171021</f>
        <v>919403171021</v>
      </c>
      <c r="G73" s="17" t="s">
        <v>10</v>
      </c>
      <c r="H73" s="19" t="s">
        <v>86</v>
      </c>
      <c r="I73" s="6"/>
      <c r="T73" t="s">
        <v>1558</v>
      </c>
    </row>
    <row r="74" spans="1:20" ht="13.2">
      <c r="A74" s="7">
        <v>73</v>
      </c>
      <c r="B74" s="8">
        <v>44130</v>
      </c>
      <c r="C74" s="9" t="s">
        <v>7</v>
      </c>
      <c r="D74" s="9" t="s">
        <v>227</v>
      </c>
      <c r="E74" s="9" t="s">
        <v>228</v>
      </c>
      <c r="F74" s="10">
        <f>919604433118</f>
        <v>919604433118</v>
      </c>
      <c r="G74" s="9" t="s">
        <v>10</v>
      </c>
      <c r="H74" s="11" t="s">
        <v>87</v>
      </c>
      <c r="I74" s="29"/>
      <c r="J74" s="13"/>
      <c r="K74" s="13"/>
      <c r="L74" s="13"/>
      <c r="M74" s="13"/>
      <c r="T74" t="s">
        <v>1561</v>
      </c>
    </row>
    <row r="75" spans="1:20" ht="13.2">
      <c r="A75" s="7">
        <v>74</v>
      </c>
      <c r="B75" s="8">
        <v>44130</v>
      </c>
      <c r="C75" s="9" t="s">
        <v>7</v>
      </c>
      <c r="D75" s="9" t="s">
        <v>229</v>
      </c>
      <c r="E75" s="9" t="s">
        <v>230</v>
      </c>
      <c r="F75" s="10">
        <f>917391936545</f>
        <v>917391936545</v>
      </c>
      <c r="G75" s="9" t="s">
        <v>231</v>
      </c>
      <c r="H75" s="11" t="s">
        <v>197</v>
      </c>
      <c r="I75" s="29"/>
      <c r="J75" s="13"/>
      <c r="T75" t="s">
        <v>1561</v>
      </c>
    </row>
    <row r="76" spans="1:20" ht="13.2">
      <c r="A76" s="7">
        <v>75</v>
      </c>
      <c r="B76" s="8">
        <v>44130</v>
      </c>
      <c r="C76" s="9" t="s">
        <v>7</v>
      </c>
      <c r="D76" s="9" t="s">
        <v>232</v>
      </c>
      <c r="E76" s="9" t="s">
        <v>233</v>
      </c>
      <c r="F76" s="10">
        <f>918888091461</f>
        <v>918888091461</v>
      </c>
      <c r="G76" s="9" t="s">
        <v>10</v>
      </c>
      <c r="H76" s="11" t="s">
        <v>205</v>
      </c>
      <c r="I76" s="29"/>
      <c r="J76" s="13"/>
      <c r="K76" s="13"/>
      <c r="L76" s="13"/>
      <c r="M76" s="13"/>
      <c r="T76" t="s">
        <v>1561</v>
      </c>
    </row>
    <row r="77" spans="1:20" ht="13.2">
      <c r="A77" s="25">
        <v>76</v>
      </c>
      <c r="B77" s="26">
        <v>44130</v>
      </c>
      <c r="C77" s="17" t="s">
        <v>7</v>
      </c>
      <c r="D77" s="17" t="s">
        <v>234</v>
      </c>
      <c r="E77" s="17" t="s">
        <v>235</v>
      </c>
      <c r="F77" s="18">
        <f>918852095056</f>
        <v>918852095056</v>
      </c>
      <c r="G77" s="17" t="s">
        <v>10</v>
      </c>
      <c r="H77" s="19" t="s">
        <v>236</v>
      </c>
      <c r="I77" s="6"/>
      <c r="T77" t="s">
        <v>1561</v>
      </c>
    </row>
    <row r="78" spans="1:20" ht="13.2">
      <c r="A78" s="7">
        <v>77</v>
      </c>
      <c r="B78" s="8">
        <v>44130</v>
      </c>
      <c r="C78" s="9" t="s">
        <v>34</v>
      </c>
      <c r="D78" s="9" t="s">
        <v>237</v>
      </c>
      <c r="E78" s="9" t="s">
        <v>238</v>
      </c>
      <c r="F78" s="10">
        <f>918956198930</f>
        <v>918956198930</v>
      </c>
      <c r="G78" s="9" t="s">
        <v>10</v>
      </c>
      <c r="H78" s="11" t="s">
        <v>173</v>
      </c>
      <c r="I78" s="29"/>
      <c r="J78" s="13"/>
      <c r="K78" s="13"/>
      <c r="L78" s="13"/>
      <c r="M78" s="13"/>
      <c r="T78" t="s">
        <v>1561</v>
      </c>
    </row>
    <row r="79" spans="1:20" ht="13.2">
      <c r="A79" s="7">
        <v>78</v>
      </c>
      <c r="B79" s="8">
        <v>44130</v>
      </c>
      <c r="C79" s="9" t="s">
        <v>7</v>
      </c>
      <c r="D79" s="9" t="s">
        <v>239</v>
      </c>
      <c r="E79" s="9" t="s">
        <v>240</v>
      </c>
      <c r="F79" s="10">
        <f>918652464833</f>
        <v>918652464833</v>
      </c>
      <c r="G79" s="9" t="s">
        <v>10</v>
      </c>
      <c r="H79" s="11" t="s">
        <v>62</v>
      </c>
      <c r="I79" s="29"/>
      <c r="J79" s="13"/>
      <c r="K79" s="13"/>
      <c r="L79" s="13"/>
      <c r="M79" s="13"/>
      <c r="T79" t="s">
        <v>1561</v>
      </c>
    </row>
    <row r="80" spans="1:20" ht="13.2">
      <c r="A80" s="7">
        <v>79</v>
      </c>
      <c r="B80" s="8">
        <v>44130</v>
      </c>
      <c r="C80" s="9" t="s">
        <v>34</v>
      </c>
      <c r="D80" s="9" t="s">
        <v>241</v>
      </c>
      <c r="E80" s="9" t="s">
        <v>242</v>
      </c>
      <c r="F80" s="10">
        <f>918446762163</f>
        <v>918446762163</v>
      </c>
      <c r="G80" s="9" t="s">
        <v>10</v>
      </c>
      <c r="H80" s="11" t="s">
        <v>173</v>
      </c>
      <c r="I80" s="6"/>
      <c r="T80" t="s">
        <v>1561</v>
      </c>
    </row>
    <row r="81" spans="1:26" ht="13.2">
      <c r="A81" s="30">
        <v>80</v>
      </c>
      <c r="B81" s="31">
        <v>44130</v>
      </c>
      <c r="C81" s="32" t="s">
        <v>44</v>
      </c>
      <c r="D81" s="32" t="s">
        <v>243</v>
      </c>
      <c r="E81" s="32" t="s">
        <v>244</v>
      </c>
      <c r="F81" s="33">
        <f>917841884173</f>
        <v>917841884173</v>
      </c>
      <c r="G81" s="32" t="s">
        <v>10</v>
      </c>
      <c r="H81" s="34" t="s">
        <v>245</v>
      </c>
      <c r="I81" s="34" t="s">
        <v>43</v>
      </c>
      <c r="J81" s="35"/>
      <c r="K81" s="35"/>
      <c r="L81" s="35"/>
      <c r="M81" s="35"/>
      <c r="N81" s="35"/>
      <c r="O81" s="35"/>
      <c r="P81" s="35"/>
      <c r="Q81" s="35"/>
      <c r="R81" s="35"/>
      <c r="S81" s="35"/>
      <c r="T81" s="35" t="s">
        <v>1561</v>
      </c>
      <c r="U81" s="35"/>
      <c r="V81" s="35"/>
      <c r="W81" s="35"/>
      <c r="X81" s="35"/>
      <c r="Y81" s="35"/>
      <c r="Z81" s="35"/>
    </row>
    <row r="82" spans="1:26" ht="13.2">
      <c r="A82" s="7">
        <v>82</v>
      </c>
      <c r="B82" s="8">
        <v>44130</v>
      </c>
      <c r="C82" s="9" t="s">
        <v>7</v>
      </c>
      <c r="D82" s="9" t="s">
        <v>246</v>
      </c>
      <c r="E82" s="9" t="s">
        <v>247</v>
      </c>
      <c r="F82" s="10">
        <f>918888887194</f>
        <v>918888887194</v>
      </c>
      <c r="G82" s="9" t="s">
        <v>248</v>
      </c>
      <c r="H82" s="11" t="s">
        <v>33</v>
      </c>
      <c r="I82" s="29"/>
      <c r="J82" s="13"/>
      <c r="T82" t="s">
        <v>1561</v>
      </c>
    </row>
    <row r="83" spans="1:26" ht="39.6">
      <c r="A83" s="7">
        <v>83</v>
      </c>
      <c r="B83" s="8">
        <v>44131</v>
      </c>
      <c r="C83" s="9" t="s">
        <v>7</v>
      </c>
      <c r="D83" s="9" t="s">
        <v>249</v>
      </c>
      <c r="E83" s="9" t="s">
        <v>250</v>
      </c>
      <c r="F83" s="10">
        <f>918600122812</f>
        <v>918600122812</v>
      </c>
      <c r="G83" s="9" t="s">
        <v>10</v>
      </c>
      <c r="H83" s="11" t="s">
        <v>211</v>
      </c>
      <c r="I83" s="11" t="s">
        <v>251</v>
      </c>
      <c r="J83" s="13"/>
      <c r="K83" s="13"/>
      <c r="L83" s="13"/>
      <c r="M83" s="13"/>
      <c r="N83" s="13"/>
      <c r="O83" s="13"/>
      <c r="P83" s="13"/>
      <c r="Q83" s="13"/>
      <c r="R83" s="13"/>
      <c r="S83" s="13"/>
      <c r="T83" s="13" t="s">
        <v>1561</v>
      </c>
      <c r="U83" s="13"/>
      <c r="V83" s="13"/>
      <c r="W83" s="13"/>
      <c r="X83" s="13"/>
      <c r="Y83" s="13"/>
      <c r="Z83" s="13"/>
    </row>
    <row r="84" spans="1:26" ht="13.2">
      <c r="A84" s="7">
        <v>84</v>
      </c>
      <c r="B84" s="8">
        <v>44131</v>
      </c>
      <c r="C84" s="9" t="s">
        <v>44</v>
      </c>
      <c r="D84" s="9" t="s">
        <v>252</v>
      </c>
      <c r="E84" s="9" t="s">
        <v>253</v>
      </c>
      <c r="F84" s="10">
        <f>918275592155</f>
        <v>918275592155</v>
      </c>
      <c r="G84" s="9" t="s">
        <v>37</v>
      </c>
      <c r="H84" s="11" t="s">
        <v>33</v>
      </c>
      <c r="I84" s="29"/>
      <c r="J84" s="13"/>
      <c r="T84" t="s">
        <v>1561</v>
      </c>
    </row>
    <row r="85" spans="1:26" ht="13.2">
      <c r="A85" s="7">
        <v>85</v>
      </c>
      <c r="B85" s="8">
        <v>44131</v>
      </c>
      <c r="C85" s="9" t="s">
        <v>44</v>
      </c>
      <c r="D85" s="9" t="s">
        <v>254</v>
      </c>
      <c r="E85" s="9" t="s">
        <v>255</v>
      </c>
      <c r="F85" s="10">
        <f>919823141514</f>
        <v>919823141514</v>
      </c>
      <c r="G85" s="9" t="s">
        <v>10</v>
      </c>
      <c r="H85" s="11" t="s">
        <v>33</v>
      </c>
      <c r="I85" s="29"/>
      <c r="J85" s="13"/>
      <c r="T85" t="s">
        <v>1561</v>
      </c>
    </row>
    <row r="86" spans="1:26" ht="39.6">
      <c r="A86" s="21">
        <v>86</v>
      </c>
      <c r="B86" s="22">
        <v>44131</v>
      </c>
      <c r="C86" s="23" t="s">
        <v>7</v>
      </c>
      <c r="D86" s="23" t="s">
        <v>256</v>
      </c>
      <c r="E86" s="23" t="s">
        <v>257</v>
      </c>
      <c r="F86" s="23">
        <v>8975834444</v>
      </c>
      <c r="G86" s="23" t="s">
        <v>10</v>
      </c>
      <c r="H86" s="24" t="s">
        <v>258</v>
      </c>
      <c r="I86" s="6"/>
      <c r="T86" t="s">
        <v>1562</v>
      </c>
    </row>
    <row r="87" spans="1:26" ht="13.2">
      <c r="A87" s="7">
        <v>87</v>
      </c>
      <c r="B87" s="8">
        <v>44131</v>
      </c>
      <c r="C87" s="9" t="s">
        <v>34</v>
      </c>
      <c r="D87" s="9" t="s">
        <v>259</v>
      </c>
      <c r="E87" s="9" t="s">
        <v>260</v>
      </c>
      <c r="F87" s="10">
        <f>918796408843</f>
        <v>918796408843</v>
      </c>
      <c r="G87" s="9" t="s">
        <v>10</v>
      </c>
      <c r="H87" s="11" t="s">
        <v>173</v>
      </c>
      <c r="I87" s="29"/>
      <c r="J87" s="13"/>
      <c r="T87" t="s">
        <v>1561</v>
      </c>
    </row>
    <row r="88" spans="1:26" ht="39.6">
      <c r="A88" s="21">
        <v>88</v>
      </c>
      <c r="B88" s="22">
        <v>44131</v>
      </c>
      <c r="C88" s="23" t="s">
        <v>44</v>
      </c>
      <c r="D88" s="23" t="s">
        <v>261</v>
      </c>
      <c r="E88" s="23" t="s">
        <v>262</v>
      </c>
      <c r="F88" s="36">
        <f>919028022828</f>
        <v>919028022828</v>
      </c>
      <c r="G88" s="23" t="s">
        <v>10</v>
      </c>
      <c r="H88" s="24" t="s">
        <v>263</v>
      </c>
      <c r="I88" s="6"/>
      <c r="T88" t="s">
        <v>1562</v>
      </c>
    </row>
    <row r="89" spans="1:26" ht="39.6">
      <c r="A89" s="21">
        <v>89</v>
      </c>
      <c r="B89" s="22">
        <v>44131</v>
      </c>
      <c r="C89" s="23" t="s">
        <v>44</v>
      </c>
      <c r="D89" s="23" t="s">
        <v>264</v>
      </c>
      <c r="E89" s="23" t="s">
        <v>265</v>
      </c>
      <c r="F89" s="36">
        <f>918856833398</f>
        <v>918856833398</v>
      </c>
      <c r="G89" s="23" t="s">
        <v>10</v>
      </c>
      <c r="H89" s="24" t="s">
        <v>266</v>
      </c>
      <c r="I89" s="6"/>
      <c r="T89" t="s">
        <v>1562</v>
      </c>
    </row>
    <row r="90" spans="1:26" ht="13.2">
      <c r="A90" s="7">
        <v>90</v>
      </c>
      <c r="B90" s="8">
        <v>44131</v>
      </c>
      <c r="C90" s="9" t="s">
        <v>7</v>
      </c>
      <c r="D90" s="9" t="s">
        <v>267</v>
      </c>
      <c r="E90" s="9" t="s">
        <v>268</v>
      </c>
      <c r="F90" s="10">
        <f>919823157775</f>
        <v>919823157775</v>
      </c>
      <c r="G90" s="9" t="s">
        <v>10</v>
      </c>
      <c r="H90" s="11" t="s">
        <v>205</v>
      </c>
      <c r="I90" s="11"/>
      <c r="J90" s="13"/>
      <c r="K90" s="13"/>
      <c r="L90" s="13"/>
      <c r="M90" s="13"/>
      <c r="T90" t="s">
        <v>1561</v>
      </c>
    </row>
    <row r="91" spans="1:26" ht="13.2">
      <c r="A91" s="7">
        <v>91</v>
      </c>
      <c r="B91" s="8">
        <v>44131</v>
      </c>
      <c r="C91" s="9" t="s">
        <v>7</v>
      </c>
      <c r="D91" s="9" t="s">
        <v>269</v>
      </c>
      <c r="E91" s="9" t="s">
        <v>270</v>
      </c>
      <c r="F91" s="10">
        <f>918805020215</f>
        <v>918805020215</v>
      </c>
      <c r="G91" s="9" t="s">
        <v>10</v>
      </c>
      <c r="H91" s="11" t="s">
        <v>271</v>
      </c>
      <c r="I91" s="29"/>
      <c r="J91" s="13"/>
      <c r="T91" t="s">
        <v>1561</v>
      </c>
    </row>
    <row r="92" spans="1:26" ht="13.2">
      <c r="A92" s="7">
        <v>92</v>
      </c>
      <c r="B92" s="8">
        <v>44131</v>
      </c>
      <c r="C92" s="9" t="s">
        <v>44</v>
      </c>
      <c r="D92" s="9" t="s">
        <v>272</v>
      </c>
      <c r="E92" s="9" t="s">
        <v>273</v>
      </c>
      <c r="F92" s="9" t="s">
        <v>274</v>
      </c>
      <c r="G92" s="9" t="s">
        <v>10</v>
      </c>
      <c r="H92" s="11" t="s">
        <v>275</v>
      </c>
      <c r="I92" s="11" t="s">
        <v>276</v>
      </c>
      <c r="J92" s="13"/>
      <c r="K92" s="13"/>
      <c r="L92" s="13"/>
      <c r="M92" s="13"/>
      <c r="N92" s="13"/>
      <c r="O92" s="13"/>
      <c r="P92" s="13"/>
      <c r="Q92" s="13"/>
      <c r="R92" s="13"/>
      <c r="S92" s="13"/>
      <c r="T92" s="13" t="s">
        <v>1561</v>
      </c>
      <c r="U92" s="13"/>
      <c r="V92" s="13"/>
      <c r="W92" s="13"/>
      <c r="X92" s="13"/>
      <c r="Y92" s="13"/>
      <c r="Z92" s="13"/>
    </row>
    <row r="93" spans="1:26" ht="13.2">
      <c r="A93" s="7">
        <v>93</v>
      </c>
      <c r="B93" s="8">
        <v>44132</v>
      </c>
      <c r="C93" s="9" t="s">
        <v>7</v>
      </c>
      <c r="D93" s="9" t="s">
        <v>277</v>
      </c>
      <c r="E93" s="9" t="s">
        <v>278</v>
      </c>
      <c r="F93" s="10">
        <f>919460536807</f>
        <v>919460536807</v>
      </c>
      <c r="G93" s="9" t="s">
        <v>10</v>
      </c>
      <c r="H93" s="11" t="s">
        <v>279</v>
      </c>
      <c r="I93" s="11">
        <v>9460536807</v>
      </c>
      <c r="J93" s="7"/>
      <c r="K93" s="13"/>
      <c r="T93" t="s">
        <v>1561</v>
      </c>
    </row>
    <row r="94" spans="1:26" ht="13.2">
      <c r="A94" s="25">
        <v>94</v>
      </c>
      <c r="B94" s="26">
        <v>44132</v>
      </c>
      <c r="C94" s="17" t="s">
        <v>7</v>
      </c>
      <c r="D94" s="17" t="s">
        <v>280</v>
      </c>
      <c r="E94" s="17" t="s">
        <v>281</v>
      </c>
      <c r="F94" s="18">
        <f>918793342784</f>
        <v>918793342784</v>
      </c>
      <c r="G94" s="17" t="s">
        <v>10</v>
      </c>
      <c r="H94" s="19" t="s">
        <v>20</v>
      </c>
      <c r="I94" s="6"/>
      <c r="T94" t="s">
        <v>1562</v>
      </c>
    </row>
    <row r="95" spans="1:26" ht="13.2">
      <c r="A95" s="25">
        <v>95</v>
      </c>
      <c r="B95" s="26">
        <v>44132</v>
      </c>
      <c r="C95" s="17" t="s">
        <v>34</v>
      </c>
      <c r="D95" s="17" t="s">
        <v>282</v>
      </c>
      <c r="E95" s="17" t="s">
        <v>283</v>
      </c>
      <c r="F95" s="18">
        <f>919730918689</f>
        <v>919730918689</v>
      </c>
      <c r="G95" s="17" t="s">
        <v>10</v>
      </c>
      <c r="H95" s="19" t="s">
        <v>20</v>
      </c>
      <c r="I95" s="6"/>
      <c r="T95" t="s">
        <v>1562</v>
      </c>
    </row>
    <row r="96" spans="1:26" ht="13.2">
      <c r="A96" s="7">
        <v>96</v>
      </c>
      <c r="B96" s="8">
        <v>44132</v>
      </c>
      <c r="C96" s="9" t="s">
        <v>7</v>
      </c>
      <c r="D96" s="9" t="s">
        <v>284</v>
      </c>
      <c r="E96" s="9" t="s">
        <v>285</v>
      </c>
      <c r="F96" s="10">
        <f>919970015197</f>
        <v>919970015197</v>
      </c>
      <c r="G96" s="9" t="s">
        <v>10</v>
      </c>
      <c r="H96" s="11" t="s">
        <v>173</v>
      </c>
      <c r="I96" s="29"/>
      <c r="J96" s="13"/>
      <c r="K96" s="13"/>
      <c r="L96" s="13"/>
      <c r="M96" s="13"/>
      <c r="N96" s="13"/>
      <c r="O96" s="13"/>
      <c r="P96" s="13"/>
      <c r="Q96" s="13"/>
      <c r="R96" s="13"/>
      <c r="S96" s="13"/>
      <c r="T96" s="13" t="s">
        <v>1561</v>
      </c>
      <c r="U96" s="13"/>
      <c r="V96" s="13"/>
      <c r="W96" s="13"/>
      <c r="X96" s="13"/>
      <c r="Y96" s="13"/>
      <c r="Z96" s="13"/>
    </row>
    <row r="97" spans="1:26" ht="13.2">
      <c r="A97" s="7">
        <v>97</v>
      </c>
      <c r="B97" s="8">
        <v>44132</v>
      </c>
      <c r="C97" s="52" t="s">
        <v>286</v>
      </c>
      <c r="D97" s="9" t="s">
        <v>287</v>
      </c>
      <c r="E97" s="9" t="s">
        <v>288</v>
      </c>
      <c r="F97" s="10">
        <f>919850285242</f>
        <v>919850285242</v>
      </c>
      <c r="G97" s="9" t="s">
        <v>289</v>
      </c>
      <c r="H97" s="11" t="s">
        <v>271</v>
      </c>
      <c r="I97" s="29"/>
      <c r="J97" s="13"/>
      <c r="T97" t="s">
        <v>1561</v>
      </c>
    </row>
    <row r="98" spans="1:26" ht="13.2">
      <c r="A98" s="7">
        <v>98</v>
      </c>
      <c r="B98" s="8">
        <v>44132</v>
      </c>
      <c r="C98" s="9" t="s">
        <v>7</v>
      </c>
      <c r="D98" s="9" t="s">
        <v>290</v>
      </c>
      <c r="E98" s="9" t="s">
        <v>291</v>
      </c>
      <c r="F98" s="10">
        <f>919881133211</f>
        <v>919881133211</v>
      </c>
      <c r="G98" s="9" t="s">
        <v>10</v>
      </c>
      <c r="H98" s="11" t="s">
        <v>271</v>
      </c>
      <c r="I98" s="29"/>
      <c r="J98" s="13"/>
      <c r="K98" s="13"/>
      <c r="L98" s="13"/>
      <c r="M98" s="13"/>
      <c r="N98" s="13"/>
      <c r="O98" s="13"/>
      <c r="P98" s="13"/>
      <c r="Q98" s="13"/>
      <c r="R98" s="13"/>
      <c r="S98" s="13"/>
      <c r="T98" s="13" t="s">
        <v>1561</v>
      </c>
      <c r="U98" s="13"/>
      <c r="V98" s="13"/>
      <c r="W98" s="13"/>
      <c r="X98" s="13"/>
      <c r="Y98" s="13"/>
      <c r="Z98" s="13"/>
    </row>
    <row r="99" spans="1:26" ht="13.2">
      <c r="A99" s="7">
        <v>99</v>
      </c>
      <c r="B99" s="8">
        <v>44132</v>
      </c>
      <c r="C99" s="9" t="s">
        <v>7</v>
      </c>
      <c r="D99" s="9" t="s">
        <v>292</v>
      </c>
      <c r="E99" s="9" t="s">
        <v>293</v>
      </c>
      <c r="F99" s="10">
        <f>918769330221</f>
        <v>918769330221</v>
      </c>
      <c r="G99" s="9" t="s">
        <v>10</v>
      </c>
      <c r="H99" s="11" t="s">
        <v>271</v>
      </c>
      <c r="I99" s="29"/>
      <c r="J99" s="13"/>
      <c r="K99" s="13"/>
      <c r="L99" s="13"/>
      <c r="M99" s="13"/>
      <c r="N99" s="13"/>
      <c r="O99" s="13"/>
      <c r="P99" s="13"/>
      <c r="Q99" s="13"/>
      <c r="R99" s="13"/>
      <c r="S99" s="13"/>
      <c r="T99" s="13" t="s">
        <v>1561</v>
      </c>
      <c r="U99" s="13"/>
      <c r="V99" s="13"/>
      <c r="W99" s="13"/>
      <c r="X99" s="13"/>
      <c r="Y99" s="13"/>
      <c r="Z99" s="13"/>
    </row>
    <row r="100" spans="1:26" ht="13.2">
      <c r="A100" s="7">
        <v>100</v>
      </c>
      <c r="B100" s="8">
        <v>44132</v>
      </c>
      <c r="C100" s="9" t="s">
        <v>44</v>
      </c>
      <c r="D100" s="9" t="s">
        <v>294</v>
      </c>
      <c r="E100" s="9" t="s">
        <v>295</v>
      </c>
      <c r="F100" s="10">
        <f>918888899347</f>
        <v>918888899347</v>
      </c>
      <c r="G100" s="9" t="s">
        <v>10</v>
      </c>
      <c r="H100" s="11" t="s">
        <v>42</v>
      </c>
      <c r="I100" s="29"/>
      <c r="J100" s="13"/>
      <c r="K100" s="13"/>
      <c r="L100" s="13"/>
      <c r="M100" s="13"/>
      <c r="T100" s="7" t="s">
        <v>1561</v>
      </c>
    </row>
    <row r="101" spans="1:26" ht="13.2">
      <c r="A101" s="7">
        <v>101</v>
      </c>
      <c r="B101" s="8">
        <v>44132</v>
      </c>
      <c r="C101" s="9" t="s">
        <v>44</v>
      </c>
      <c r="D101" s="9" t="s">
        <v>296</v>
      </c>
      <c r="E101" s="9" t="s">
        <v>297</v>
      </c>
      <c r="F101" s="10">
        <f>919890970879</f>
        <v>919890970879</v>
      </c>
      <c r="G101" s="9" t="s">
        <v>37</v>
      </c>
      <c r="H101" s="11" t="s">
        <v>62</v>
      </c>
      <c r="I101" s="11" t="s">
        <v>298</v>
      </c>
      <c r="J101" s="13"/>
      <c r="K101" s="13"/>
      <c r="L101" s="13"/>
      <c r="M101" s="13"/>
      <c r="N101" s="13"/>
      <c r="O101" s="13"/>
      <c r="P101" s="13"/>
      <c r="Q101" s="13"/>
      <c r="R101" s="13"/>
      <c r="S101" s="13"/>
      <c r="T101" s="13" t="s">
        <v>1561</v>
      </c>
      <c r="U101" s="13"/>
      <c r="V101" s="13"/>
      <c r="W101" s="13"/>
      <c r="X101" s="13"/>
      <c r="Y101" s="13"/>
      <c r="Z101" s="13"/>
    </row>
    <row r="102" spans="1:26" ht="13.2">
      <c r="A102" s="7">
        <v>102</v>
      </c>
      <c r="B102" s="8">
        <v>44132</v>
      </c>
      <c r="C102" s="9" t="s">
        <v>44</v>
      </c>
      <c r="D102" s="9" t="s">
        <v>299</v>
      </c>
      <c r="E102" s="9" t="s">
        <v>300</v>
      </c>
      <c r="F102" s="10">
        <f>919920322550</f>
        <v>919920322550</v>
      </c>
      <c r="G102" s="9" t="s">
        <v>10</v>
      </c>
      <c r="H102" s="11" t="s">
        <v>301</v>
      </c>
      <c r="I102" s="29"/>
      <c r="J102" s="13"/>
      <c r="K102" s="13"/>
      <c r="L102" s="13"/>
      <c r="M102" s="13"/>
      <c r="T102" s="7" t="s">
        <v>1561</v>
      </c>
    </row>
    <row r="103" spans="1:26" ht="13.2">
      <c r="A103" s="25">
        <v>103</v>
      </c>
      <c r="B103" s="26">
        <v>44132</v>
      </c>
      <c r="C103" s="17" t="s">
        <v>7</v>
      </c>
      <c r="D103" s="17" t="s">
        <v>302</v>
      </c>
      <c r="E103" s="17" t="s">
        <v>303</v>
      </c>
      <c r="F103" s="18">
        <f>917499212070</f>
        <v>917499212070</v>
      </c>
      <c r="G103" s="17" t="s">
        <v>10</v>
      </c>
      <c r="H103" s="19" t="s">
        <v>304</v>
      </c>
      <c r="I103" s="27"/>
      <c r="J103" s="28"/>
      <c r="T103" s="7" t="s">
        <v>1562</v>
      </c>
    </row>
    <row r="104" spans="1:26" ht="13.2">
      <c r="A104" s="25">
        <v>104</v>
      </c>
      <c r="B104" s="26">
        <v>44132</v>
      </c>
      <c r="C104" s="17" t="s">
        <v>7</v>
      </c>
      <c r="D104" s="17" t="s">
        <v>305</v>
      </c>
      <c r="E104" s="17" t="s">
        <v>306</v>
      </c>
      <c r="F104" s="18">
        <f>919923427206</f>
        <v>919923427206</v>
      </c>
      <c r="G104" s="17" t="s">
        <v>37</v>
      </c>
      <c r="H104" s="19" t="s">
        <v>307</v>
      </c>
      <c r="I104" s="27"/>
      <c r="T104" s="7" t="s">
        <v>1562</v>
      </c>
    </row>
    <row r="105" spans="1:26" ht="13.2">
      <c r="A105" s="7">
        <v>105</v>
      </c>
      <c r="B105" s="8">
        <v>44132</v>
      </c>
      <c r="C105" s="9" t="s">
        <v>7</v>
      </c>
      <c r="D105" s="9" t="s">
        <v>308</v>
      </c>
      <c r="E105" s="9" t="s">
        <v>309</v>
      </c>
      <c r="F105" s="10">
        <f>917517473976</f>
        <v>917517473976</v>
      </c>
      <c r="G105" s="9" t="s">
        <v>10</v>
      </c>
      <c r="H105" s="11" t="s">
        <v>87</v>
      </c>
      <c r="I105" s="29"/>
      <c r="J105" s="13"/>
      <c r="T105" s="7" t="s">
        <v>1561</v>
      </c>
    </row>
    <row r="106" spans="1:26" ht="13.2">
      <c r="A106" s="25">
        <v>106</v>
      </c>
      <c r="B106" s="26">
        <v>44132</v>
      </c>
      <c r="C106" s="17" t="s">
        <v>7</v>
      </c>
      <c r="D106" s="17" t="s">
        <v>310</v>
      </c>
      <c r="E106" s="17" t="s">
        <v>311</v>
      </c>
      <c r="F106" s="18">
        <f>917567986868</f>
        <v>917567986868</v>
      </c>
      <c r="G106" s="17" t="s">
        <v>10</v>
      </c>
      <c r="H106" s="19" t="s">
        <v>122</v>
      </c>
      <c r="I106" s="19" t="s">
        <v>312</v>
      </c>
      <c r="J106" s="28"/>
      <c r="K106" s="28"/>
      <c r="L106" s="28"/>
      <c r="M106" s="28"/>
      <c r="N106" s="28"/>
      <c r="O106" s="28"/>
      <c r="P106" s="12"/>
      <c r="T106" s="7" t="s">
        <v>1561</v>
      </c>
    </row>
    <row r="107" spans="1:26" ht="13.2">
      <c r="A107" s="21">
        <v>107</v>
      </c>
      <c r="B107" s="22">
        <v>44132</v>
      </c>
      <c r="C107" s="23" t="s">
        <v>44</v>
      </c>
      <c r="D107" s="23" t="s">
        <v>313</v>
      </c>
      <c r="E107" s="23" t="s">
        <v>314</v>
      </c>
      <c r="F107" s="36">
        <f>919834022892</f>
        <v>919834022892</v>
      </c>
      <c r="G107" s="23" t="s">
        <v>10</v>
      </c>
      <c r="H107" s="34" t="s">
        <v>315</v>
      </c>
      <c r="I107" s="21" t="s">
        <v>24</v>
      </c>
      <c r="J107" s="21" t="s">
        <v>24</v>
      </c>
      <c r="K107" s="21" t="s">
        <v>174</v>
      </c>
      <c r="L107" s="21" t="s">
        <v>24</v>
      </c>
      <c r="M107" s="21" t="s">
        <v>24</v>
      </c>
      <c r="N107" s="21" t="s">
        <v>24</v>
      </c>
      <c r="O107" s="21" t="s">
        <v>24</v>
      </c>
      <c r="P107" s="21" t="s">
        <v>24</v>
      </c>
      <c r="Q107" s="21" t="s">
        <v>24</v>
      </c>
      <c r="T107" s="7" t="s">
        <v>1561</v>
      </c>
    </row>
    <row r="108" spans="1:26" ht="26.4">
      <c r="A108" s="14">
        <v>108</v>
      </c>
      <c r="B108" s="15">
        <v>44132</v>
      </c>
      <c r="C108" s="16" t="s">
        <v>7</v>
      </c>
      <c r="D108" s="17" t="s">
        <v>316</v>
      </c>
      <c r="E108" s="17" t="s">
        <v>317</v>
      </c>
      <c r="F108" s="18">
        <f>917588153349</f>
        <v>917588153349</v>
      </c>
      <c r="G108" s="17" t="s">
        <v>10</v>
      </c>
      <c r="H108" s="19" t="s">
        <v>20</v>
      </c>
      <c r="I108" s="24" t="s">
        <v>318</v>
      </c>
      <c r="J108" s="14" t="s">
        <v>24</v>
      </c>
      <c r="K108" s="12"/>
      <c r="L108" s="12"/>
      <c r="M108" s="12"/>
      <c r="N108" s="12"/>
      <c r="O108" s="12"/>
      <c r="P108" s="12"/>
      <c r="Q108" s="12"/>
      <c r="R108" s="12"/>
      <c r="S108" s="12"/>
      <c r="T108" s="12" t="s">
        <v>1558</v>
      </c>
      <c r="U108" s="12"/>
      <c r="V108" s="12"/>
      <c r="W108" s="12"/>
      <c r="X108" s="12"/>
      <c r="Y108" s="12"/>
      <c r="Z108" s="12"/>
    </row>
    <row r="109" spans="1:26" ht="13.2">
      <c r="A109" s="30">
        <v>109</v>
      </c>
      <c r="B109" s="31">
        <v>44132</v>
      </c>
      <c r="C109" s="32" t="s">
        <v>7</v>
      </c>
      <c r="D109" s="32" t="s">
        <v>319</v>
      </c>
      <c r="E109" s="32" t="s">
        <v>320</v>
      </c>
      <c r="F109" s="33">
        <f>919028385128</f>
        <v>919028385128</v>
      </c>
      <c r="G109" s="32" t="s">
        <v>10</v>
      </c>
      <c r="H109" s="34" t="s">
        <v>321</v>
      </c>
      <c r="I109" s="34" t="s">
        <v>276</v>
      </c>
      <c r="J109" s="30" t="s">
        <v>276</v>
      </c>
      <c r="K109" s="35"/>
      <c r="L109" s="35"/>
      <c r="M109" s="35"/>
      <c r="N109" s="35"/>
      <c r="O109" s="35"/>
      <c r="P109" s="35"/>
      <c r="Q109" s="35"/>
      <c r="R109" s="35"/>
      <c r="S109" s="35"/>
      <c r="T109" s="35" t="s">
        <v>1561</v>
      </c>
      <c r="U109" s="35"/>
      <c r="V109" s="35"/>
      <c r="W109" s="35"/>
      <c r="X109" s="35"/>
      <c r="Y109" s="35"/>
      <c r="Z109" s="35"/>
    </row>
    <row r="110" spans="1:26" ht="26.4">
      <c r="A110" s="21">
        <v>110</v>
      </c>
      <c r="B110" s="22">
        <v>44132</v>
      </c>
      <c r="C110" s="23" t="s">
        <v>7</v>
      </c>
      <c r="D110" s="23" t="s">
        <v>322</v>
      </c>
      <c r="E110" s="23" t="s">
        <v>323</v>
      </c>
      <c r="F110" s="36">
        <f>917588390952</f>
        <v>917588390952</v>
      </c>
      <c r="G110" s="23" t="s">
        <v>10</v>
      </c>
      <c r="H110" s="24" t="s">
        <v>324</v>
      </c>
      <c r="I110" s="6"/>
      <c r="T110" s="7" t="s">
        <v>1561</v>
      </c>
    </row>
    <row r="111" spans="1:26" ht="13.2">
      <c r="A111" s="7">
        <v>111</v>
      </c>
      <c r="B111" s="8">
        <v>44133</v>
      </c>
      <c r="C111" s="9" t="s">
        <v>44</v>
      </c>
      <c r="D111" s="9" t="s">
        <v>325</v>
      </c>
      <c r="E111" s="9" t="s">
        <v>326</v>
      </c>
      <c r="F111" s="10">
        <f>919860096661</f>
        <v>919860096661</v>
      </c>
      <c r="G111" s="9" t="s">
        <v>10</v>
      </c>
      <c r="H111" s="11" t="s">
        <v>327</v>
      </c>
      <c r="I111" s="11" t="s">
        <v>43</v>
      </c>
      <c r="J111" s="7" t="s">
        <v>328</v>
      </c>
      <c r="K111" s="13"/>
      <c r="L111" s="13"/>
      <c r="M111" s="13"/>
      <c r="N111" s="13"/>
      <c r="O111" s="13"/>
      <c r="P111" s="13"/>
      <c r="Q111" s="13"/>
      <c r="R111" s="13"/>
      <c r="S111" s="13"/>
      <c r="T111" s="13" t="s">
        <v>1561</v>
      </c>
      <c r="U111" s="13"/>
      <c r="V111" s="13"/>
      <c r="W111" s="13"/>
      <c r="X111" s="13"/>
      <c r="Y111" s="13"/>
      <c r="Z111" s="13"/>
    </row>
    <row r="112" spans="1:26" ht="13.2">
      <c r="A112" s="7">
        <v>112</v>
      </c>
      <c r="B112" s="8">
        <v>44133</v>
      </c>
      <c r="C112" s="9" t="s">
        <v>44</v>
      </c>
      <c r="D112" s="9" t="s">
        <v>329</v>
      </c>
      <c r="E112" s="9" t="s">
        <v>330</v>
      </c>
      <c r="F112" s="10">
        <f>919075007610</f>
        <v>919075007610</v>
      </c>
      <c r="G112" s="9" t="s">
        <v>10</v>
      </c>
      <c r="H112" s="11" t="s">
        <v>331</v>
      </c>
      <c r="I112" s="11" t="s">
        <v>43</v>
      </c>
      <c r="J112" s="13"/>
      <c r="K112" s="13"/>
      <c r="L112" s="13"/>
      <c r="M112" s="13"/>
      <c r="N112" s="35"/>
      <c r="O112" s="35"/>
      <c r="P112" s="35"/>
      <c r="Q112" s="35"/>
      <c r="R112" s="35"/>
      <c r="S112" s="35"/>
      <c r="T112" s="35" t="s">
        <v>1561</v>
      </c>
      <c r="U112" s="35"/>
      <c r="V112" s="35"/>
      <c r="W112" s="35"/>
      <c r="X112" s="35"/>
      <c r="Y112" s="35"/>
      <c r="Z112" s="35"/>
    </row>
    <row r="113" spans="1:26" ht="13.2">
      <c r="A113" s="30">
        <v>113</v>
      </c>
      <c r="B113" s="31">
        <v>44133</v>
      </c>
      <c r="C113" s="32" t="s">
        <v>7</v>
      </c>
      <c r="D113" s="32" t="s">
        <v>332</v>
      </c>
      <c r="E113" s="32" t="s">
        <v>333</v>
      </c>
      <c r="F113" s="33">
        <f>9109764351403</f>
        <v>9109764351403</v>
      </c>
      <c r="G113" s="32" t="s">
        <v>10</v>
      </c>
      <c r="H113" s="34" t="s">
        <v>334</v>
      </c>
      <c r="I113" s="34" t="s">
        <v>43</v>
      </c>
      <c r="J113" s="30" t="s">
        <v>43</v>
      </c>
      <c r="K113" s="35"/>
      <c r="L113" s="35"/>
      <c r="M113" s="35"/>
      <c r="N113" s="35"/>
      <c r="O113" s="35"/>
      <c r="P113" s="35"/>
      <c r="Q113" s="35"/>
      <c r="R113" s="35"/>
      <c r="S113" s="35"/>
      <c r="T113" s="35" t="s">
        <v>1561</v>
      </c>
      <c r="U113" s="35"/>
      <c r="V113" s="35"/>
      <c r="W113" s="35"/>
      <c r="X113" s="35"/>
      <c r="Y113" s="35"/>
      <c r="Z113" s="35"/>
    </row>
    <row r="114" spans="1:26" ht="13.2">
      <c r="A114" s="7">
        <v>114</v>
      </c>
      <c r="B114" s="8">
        <v>44133</v>
      </c>
      <c r="C114" s="9" t="s">
        <v>34</v>
      </c>
      <c r="D114" s="9" t="s">
        <v>335</v>
      </c>
      <c r="E114" s="9" t="s">
        <v>336</v>
      </c>
      <c r="F114" s="10">
        <f>917887885005</f>
        <v>917887885005</v>
      </c>
      <c r="G114" s="9" t="s">
        <v>10</v>
      </c>
      <c r="H114" s="11" t="s">
        <v>337</v>
      </c>
      <c r="I114" s="11" t="s">
        <v>276</v>
      </c>
      <c r="J114" s="7" t="s">
        <v>338</v>
      </c>
      <c r="K114" s="13"/>
      <c r="L114" s="12"/>
      <c r="M114" s="12"/>
      <c r="N114" s="12"/>
      <c r="O114" s="12"/>
      <c r="P114" s="12"/>
      <c r="Q114" s="12"/>
      <c r="R114" s="12"/>
      <c r="S114" s="12"/>
      <c r="T114" s="12" t="s">
        <v>1561</v>
      </c>
      <c r="U114" s="12"/>
      <c r="V114" s="12"/>
      <c r="W114" s="12"/>
      <c r="X114" s="12"/>
      <c r="Y114" s="12"/>
      <c r="Z114" s="12"/>
    </row>
    <row r="115" spans="1:26" ht="26.4">
      <c r="A115" s="30">
        <v>115</v>
      </c>
      <c r="B115" s="31">
        <v>44133</v>
      </c>
      <c r="C115" s="32" t="s">
        <v>44</v>
      </c>
      <c r="D115" s="32" t="s">
        <v>339</v>
      </c>
      <c r="E115" s="32" t="s">
        <v>340</v>
      </c>
      <c r="F115" s="33">
        <f>919175174952</f>
        <v>919175174952</v>
      </c>
      <c r="G115" s="32" t="s">
        <v>10</v>
      </c>
      <c r="H115" s="34" t="s">
        <v>43</v>
      </c>
      <c r="I115" s="34" t="s">
        <v>341</v>
      </c>
      <c r="J115" s="30" t="s">
        <v>328</v>
      </c>
      <c r="K115" s="30" t="s">
        <v>43</v>
      </c>
      <c r="L115" s="30" t="s">
        <v>43</v>
      </c>
      <c r="M115" s="30" t="s">
        <v>43</v>
      </c>
      <c r="N115" s="30" t="s">
        <v>43</v>
      </c>
      <c r="O115" s="13"/>
      <c r="P115" s="13"/>
      <c r="Q115" s="13"/>
      <c r="R115" s="13"/>
      <c r="S115" s="13"/>
      <c r="T115" s="13" t="s">
        <v>1561</v>
      </c>
      <c r="U115" s="13"/>
      <c r="V115" s="13"/>
      <c r="W115" s="13"/>
      <c r="X115" s="13"/>
      <c r="Y115" s="13"/>
      <c r="Z115" s="13"/>
    </row>
    <row r="116" spans="1:26" ht="13.2">
      <c r="A116" s="21">
        <v>116</v>
      </c>
      <c r="B116" s="22">
        <v>44133</v>
      </c>
      <c r="C116" s="23" t="s">
        <v>7</v>
      </c>
      <c r="D116" s="23" t="s">
        <v>342</v>
      </c>
      <c r="E116" s="23" t="s">
        <v>343</v>
      </c>
      <c r="F116" s="36">
        <f>919096205688</f>
        <v>919096205688</v>
      </c>
      <c r="G116" s="23" t="s">
        <v>10</v>
      </c>
      <c r="H116" s="24" t="s">
        <v>344</v>
      </c>
      <c r="I116" s="24" t="s">
        <v>276</v>
      </c>
      <c r="J116" s="21" t="s">
        <v>345</v>
      </c>
      <c r="K116" s="21" t="s">
        <v>345</v>
      </c>
      <c r="L116" s="21" t="s">
        <v>345</v>
      </c>
      <c r="T116" t="s">
        <v>1561</v>
      </c>
    </row>
    <row r="117" spans="1:26" ht="13.2">
      <c r="A117" s="7">
        <v>117</v>
      </c>
      <c r="B117" s="8">
        <v>44133</v>
      </c>
      <c r="C117" s="9" t="s">
        <v>7</v>
      </c>
      <c r="D117" s="9" t="s">
        <v>346</v>
      </c>
      <c r="E117" s="9" t="s">
        <v>347</v>
      </c>
      <c r="F117" s="10">
        <f>919595559592</f>
        <v>919595559592</v>
      </c>
      <c r="G117" s="9" t="s">
        <v>10</v>
      </c>
      <c r="H117" s="11" t="s">
        <v>87</v>
      </c>
      <c r="I117" s="29"/>
      <c r="J117" s="13"/>
      <c r="K117" s="13"/>
      <c r="L117" s="13"/>
      <c r="M117" s="13"/>
      <c r="N117" s="13"/>
      <c r="O117" s="13"/>
      <c r="P117" s="13"/>
      <c r="Q117" s="13"/>
      <c r="R117" s="13"/>
      <c r="S117" s="13"/>
      <c r="T117" s="13" t="s">
        <v>1561</v>
      </c>
      <c r="U117" s="13"/>
      <c r="V117" s="13"/>
      <c r="W117" s="13"/>
      <c r="X117" s="13"/>
      <c r="Y117" s="13"/>
      <c r="Z117" s="13"/>
    </row>
    <row r="118" spans="1:26" ht="13.2">
      <c r="A118" s="7">
        <v>118</v>
      </c>
      <c r="B118" s="8">
        <v>44133</v>
      </c>
      <c r="C118" s="9" t="s">
        <v>34</v>
      </c>
      <c r="D118" s="9" t="s">
        <v>348</v>
      </c>
      <c r="E118" s="9" t="s">
        <v>349</v>
      </c>
      <c r="F118" s="10">
        <f>919420722779</f>
        <v>919420722779</v>
      </c>
      <c r="G118" s="9" t="s">
        <v>10</v>
      </c>
      <c r="H118" s="11" t="s">
        <v>350</v>
      </c>
      <c r="I118" s="29"/>
      <c r="T118" t="s">
        <v>1561</v>
      </c>
    </row>
    <row r="119" spans="1:26" ht="13.2">
      <c r="A119" s="25">
        <v>119</v>
      </c>
      <c r="B119" s="26">
        <v>44133</v>
      </c>
      <c r="C119" s="25" t="s">
        <v>351</v>
      </c>
      <c r="D119" s="25" t="s">
        <v>352</v>
      </c>
      <c r="E119" s="28"/>
      <c r="F119" s="18">
        <v>9923396901</v>
      </c>
      <c r="G119" s="28"/>
      <c r="H119" s="19" t="s">
        <v>353</v>
      </c>
      <c r="I119" s="19" t="s">
        <v>354</v>
      </c>
      <c r="J119" s="28"/>
      <c r="T119" t="s">
        <v>1562</v>
      </c>
    </row>
    <row r="120" spans="1:26" ht="26.4">
      <c r="A120" s="30">
        <v>120</v>
      </c>
      <c r="B120" s="31">
        <v>44134</v>
      </c>
      <c r="C120" s="32" t="s">
        <v>7</v>
      </c>
      <c r="D120" s="32" t="s">
        <v>355</v>
      </c>
      <c r="E120" s="32" t="s">
        <v>356</v>
      </c>
      <c r="F120" s="33">
        <f>918149748574</f>
        <v>918149748574</v>
      </c>
      <c r="G120" s="32" t="s">
        <v>10</v>
      </c>
      <c r="H120" s="34" t="s">
        <v>357</v>
      </c>
      <c r="I120" s="34" t="s">
        <v>43</v>
      </c>
      <c r="J120" s="30" t="s">
        <v>43</v>
      </c>
      <c r="K120" s="30" t="s">
        <v>358</v>
      </c>
      <c r="L120" s="35"/>
      <c r="M120" s="35"/>
      <c r="N120" s="35"/>
      <c r="O120" s="35"/>
      <c r="P120" s="35"/>
      <c r="Q120" s="35"/>
      <c r="R120" s="35"/>
      <c r="S120" s="35"/>
      <c r="T120" s="35" t="s">
        <v>1558</v>
      </c>
      <c r="U120" s="35"/>
      <c r="V120" s="35"/>
      <c r="W120" s="35"/>
      <c r="X120" s="35"/>
      <c r="Y120" s="35"/>
      <c r="Z120" s="35"/>
    </row>
    <row r="121" spans="1:26" ht="13.2">
      <c r="A121" s="7">
        <v>121</v>
      </c>
      <c r="B121" s="8">
        <v>44134</v>
      </c>
      <c r="C121" s="9" t="s">
        <v>7</v>
      </c>
      <c r="D121" s="9" t="s">
        <v>359</v>
      </c>
      <c r="E121" s="9" t="s">
        <v>360</v>
      </c>
      <c r="F121" s="9" t="s">
        <v>361</v>
      </c>
      <c r="G121" s="9" t="s">
        <v>10</v>
      </c>
      <c r="H121" s="11" t="s">
        <v>362</v>
      </c>
      <c r="I121" s="29"/>
      <c r="T121" t="s">
        <v>1561</v>
      </c>
    </row>
    <row r="122" spans="1:26" ht="13.2">
      <c r="A122" s="53">
        <v>122</v>
      </c>
      <c r="B122" s="8">
        <v>44134</v>
      </c>
      <c r="C122" s="9" t="s">
        <v>34</v>
      </c>
      <c r="D122" s="9" t="s">
        <v>363</v>
      </c>
      <c r="E122" s="9" t="s">
        <v>364</v>
      </c>
      <c r="F122" s="54">
        <f>919764834867</f>
        <v>919764834867</v>
      </c>
      <c r="G122" s="9" t="s">
        <v>10</v>
      </c>
      <c r="H122" s="11" t="s">
        <v>365</v>
      </c>
      <c r="I122" s="29"/>
      <c r="J122" s="13"/>
      <c r="T122" t="s">
        <v>1561</v>
      </c>
    </row>
    <row r="123" spans="1:26" ht="13.2">
      <c r="A123" s="7">
        <v>123</v>
      </c>
      <c r="B123" s="8">
        <v>44134</v>
      </c>
      <c r="C123" s="9" t="s">
        <v>34</v>
      </c>
      <c r="D123" s="9" t="s">
        <v>366</v>
      </c>
      <c r="E123" s="9" t="s">
        <v>367</v>
      </c>
      <c r="F123" s="54">
        <f>919960019810</f>
        <v>919960019810</v>
      </c>
      <c r="G123" s="9" t="s">
        <v>10</v>
      </c>
      <c r="H123" s="11" t="s">
        <v>368</v>
      </c>
      <c r="I123" s="29"/>
      <c r="J123" s="7" t="s">
        <v>338</v>
      </c>
      <c r="T123" t="s">
        <v>1561</v>
      </c>
    </row>
    <row r="124" spans="1:26" ht="13.2">
      <c r="A124" s="53">
        <v>124</v>
      </c>
      <c r="B124" s="8">
        <v>44134</v>
      </c>
      <c r="C124" s="9" t="s">
        <v>7</v>
      </c>
      <c r="D124" s="9" t="s">
        <v>369</v>
      </c>
      <c r="E124" s="9" t="s">
        <v>370</v>
      </c>
      <c r="F124" s="54">
        <f>918390310930</f>
        <v>918390310930</v>
      </c>
      <c r="G124" s="9" t="s">
        <v>10</v>
      </c>
      <c r="H124" s="11" t="s">
        <v>371</v>
      </c>
      <c r="I124" s="29"/>
      <c r="J124" s="7" t="s">
        <v>338</v>
      </c>
      <c r="T124" t="s">
        <v>1561</v>
      </c>
    </row>
    <row r="125" spans="1:26" ht="13.2">
      <c r="A125" s="30">
        <v>125</v>
      </c>
      <c r="B125" s="31">
        <v>44134</v>
      </c>
      <c r="C125" s="32" t="s">
        <v>7</v>
      </c>
      <c r="D125" s="32" t="s">
        <v>372</v>
      </c>
      <c r="E125" s="32" t="s">
        <v>373</v>
      </c>
      <c r="F125" s="55">
        <f>919960554857</f>
        <v>919960554857</v>
      </c>
      <c r="G125" s="32" t="s">
        <v>374</v>
      </c>
      <c r="H125" s="34" t="s">
        <v>375</v>
      </c>
      <c r="I125" s="34" t="s">
        <v>376</v>
      </c>
      <c r="J125" s="30" t="s">
        <v>43</v>
      </c>
      <c r="K125" s="30" t="s">
        <v>377</v>
      </c>
      <c r="L125" s="35"/>
      <c r="M125" s="35"/>
      <c r="N125" s="35"/>
      <c r="O125" s="35"/>
      <c r="P125" s="35"/>
      <c r="Q125" s="35"/>
      <c r="R125" s="35"/>
      <c r="S125" s="35"/>
      <c r="T125" s="35" t="s">
        <v>1561</v>
      </c>
      <c r="U125" s="35"/>
      <c r="V125" s="35"/>
      <c r="W125" s="35"/>
      <c r="X125" s="35"/>
      <c r="Y125" s="35"/>
      <c r="Z125" s="35"/>
    </row>
    <row r="126" spans="1:26" ht="13.2">
      <c r="A126" s="53">
        <v>126</v>
      </c>
      <c r="B126" s="8">
        <v>44134</v>
      </c>
      <c r="C126" s="9" t="s">
        <v>44</v>
      </c>
      <c r="D126" s="9" t="s">
        <v>378</v>
      </c>
      <c r="E126" s="9" t="s">
        <v>379</v>
      </c>
      <c r="F126" s="54">
        <f>919575304728</f>
        <v>919575304728</v>
      </c>
      <c r="G126" s="9" t="s">
        <v>10</v>
      </c>
      <c r="H126" s="11" t="s">
        <v>380</v>
      </c>
      <c r="I126" s="29"/>
      <c r="J126" s="13"/>
      <c r="T126" t="s">
        <v>1561</v>
      </c>
    </row>
    <row r="127" spans="1:26" ht="13.2">
      <c r="A127" s="25">
        <v>127</v>
      </c>
      <c r="B127" s="26">
        <v>44134</v>
      </c>
      <c r="C127" s="17" t="s">
        <v>44</v>
      </c>
      <c r="D127" s="17" t="s">
        <v>381</v>
      </c>
      <c r="E127" s="17" t="s">
        <v>382</v>
      </c>
      <c r="F127" s="56">
        <f>917709011700</f>
        <v>917709011700</v>
      </c>
      <c r="G127" s="17" t="s">
        <v>10</v>
      </c>
      <c r="H127" s="19" t="s">
        <v>20</v>
      </c>
      <c r="I127" s="19" t="s">
        <v>338</v>
      </c>
      <c r="T127" t="s">
        <v>1561</v>
      </c>
    </row>
    <row r="128" spans="1:26" ht="13.2">
      <c r="A128" s="53">
        <v>128</v>
      </c>
      <c r="B128" s="8">
        <v>44134</v>
      </c>
      <c r="C128" s="9" t="s">
        <v>44</v>
      </c>
      <c r="D128" s="9" t="s">
        <v>383</v>
      </c>
      <c r="E128" s="9" t="s">
        <v>384</v>
      </c>
      <c r="F128" s="54">
        <f>919764549199</f>
        <v>919764549199</v>
      </c>
      <c r="G128" s="9" t="s">
        <v>37</v>
      </c>
      <c r="H128" s="11" t="s">
        <v>87</v>
      </c>
      <c r="I128" s="29"/>
      <c r="T128" t="s">
        <v>1561</v>
      </c>
    </row>
    <row r="129" spans="1:26" ht="13.2">
      <c r="A129" s="30">
        <v>129</v>
      </c>
      <c r="B129" s="31">
        <v>44134</v>
      </c>
      <c r="C129" s="32" t="s">
        <v>44</v>
      </c>
      <c r="D129" s="32" t="s">
        <v>385</v>
      </c>
      <c r="E129" s="32" t="s">
        <v>386</v>
      </c>
      <c r="F129" s="55">
        <f>917666763375</f>
        <v>917666763375</v>
      </c>
      <c r="G129" s="32" t="s">
        <v>10</v>
      </c>
      <c r="H129" s="34" t="s">
        <v>387</v>
      </c>
      <c r="I129" s="30" t="s">
        <v>43</v>
      </c>
      <c r="J129" s="30" t="s">
        <v>43</v>
      </c>
      <c r="K129" s="35"/>
      <c r="L129" s="35"/>
      <c r="M129" s="35"/>
      <c r="N129" s="35"/>
      <c r="O129" s="35"/>
      <c r="P129" s="35"/>
      <c r="Q129" s="35"/>
      <c r="R129" s="35"/>
      <c r="S129" s="35"/>
      <c r="T129" t="s">
        <v>1561</v>
      </c>
      <c r="U129" s="35"/>
      <c r="V129" s="35"/>
      <c r="W129" s="35"/>
      <c r="X129" s="35"/>
      <c r="Y129" s="35"/>
      <c r="Z129" s="35"/>
    </row>
    <row r="130" spans="1:26" ht="13.2">
      <c r="A130" s="57">
        <v>130</v>
      </c>
      <c r="B130" s="22">
        <v>44134</v>
      </c>
      <c r="C130" s="23" t="s">
        <v>44</v>
      </c>
      <c r="D130" s="23" t="s">
        <v>388</v>
      </c>
      <c r="E130" s="23" t="s">
        <v>389</v>
      </c>
      <c r="F130" s="58">
        <f>919503921380</f>
        <v>919503921380</v>
      </c>
      <c r="G130" s="23" t="s">
        <v>37</v>
      </c>
      <c r="H130" s="24" t="s">
        <v>390</v>
      </c>
      <c r="I130" s="24" t="s">
        <v>391</v>
      </c>
      <c r="J130" s="21" t="s">
        <v>174</v>
      </c>
      <c r="K130" s="21" t="s">
        <v>276</v>
      </c>
      <c r="T130" t="s">
        <v>1561</v>
      </c>
    </row>
    <row r="131" spans="1:26" ht="13.2">
      <c r="A131" s="30">
        <v>131</v>
      </c>
      <c r="B131" s="31">
        <v>44134</v>
      </c>
      <c r="C131" s="32" t="s">
        <v>7</v>
      </c>
      <c r="D131" s="32" t="s">
        <v>392</v>
      </c>
      <c r="E131" s="32" t="s">
        <v>393</v>
      </c>
      <c r="F131" s="55">
        <f>919029298064</f>
        <v>919029298064</v>
      </c>
      <c r="G131" s="32" t="s">
        <v>10</v>
      </c>
      <c r="H131" s="34" t="s">
        <v>394</v>
      </c>
      <c r="I131" s="30" t="s">
        <v>276</v>
      </c>
      <c r="J131" s="30" t="s">
        <v>276</v>
      </c>
      <c r="K131" s="30" t="s">
        <v>276</v>
      </c>
      <c r="L131" s="30" t="s">
        <v>276</v>
      </c>
      <c r="M131" s="30" t="s">
        <v>276</v>
      </c>
      <c r="N131" s="35"/>
      <c r="O131" s="35"/>
      <c r="P131" s="35"/>
      <c r="Q131" s="35"/>
      <c r="R131" s="35"/>
      <c r="S131" s="35"/>
      <c r="T131" t="s">
        <v>1561</v>
      </c>
      <c r="U131" s="35"/>
      <c r="V131" s="35"/>
      <c r="W131" s="35"/>
      <c r="X131" s="35"/>
      <c r="Y131" s="35"/>
      <c r="Z131" s="35"/>
    </row>
    <row r="132" spans="1:26" ht="13.2">
      <c r="A132" s="53">
        <v>132</v>
      </c>
      <c r="B132" s="8">
        <v>44134</v>
      </c>
      <c r="C132" s="9" t="s">
        <v>44</v>
      </c>
      <c r="D132" s="9" t="s">
        <v>395</v>
      </c>
      <c r="E132" s="9" t="s">
        <v>396</v>
      </c>
      <c r="F132" s="54">
        <f>919049788083</f>
        <v>919049788083</v>
      </c>
      <c r="G132" s="9" t="s">
        <v>10</v>
      </c>
      <c r="H132" s="11" t="s">
        <v>173</v>
      </c>
      <c r="I132" s="29"/>
      <c r="T132" t="s">
        <v>1561</v>
      </c>
    </row>
    <row r="133" spans="1:26" ht="13.2">
      <c r="A133" s="7">
        <v>133</v>
      </c>
      <c r="B133" s="8">
        <v>44135</v>
      </c>
      <c r="C133" s="9" t="s">
        <v>44</v>
      </c>
      <c r="D133" s="9" t="s">
        <v>397</v>
      </c>
      <c r="E133" s="9" t="s">
        <v>398</v>
      </c>
      <c r="F133" s="54">
        <f>918806062516</f>
        <v>918806062516</v>
      </c>
      <c r="G133" s="9" t="s">
        <v>10</v>
      </c>
      <c r="H133" s="11" t="s">
        <v>327</v>
      </c>
      <c r="I133" s="29"/>
      <c r="J133" s="13"/>
      <c r="K133" s="13"/>
      <c r="L133" s="13"/>
      <c r="M133" s="13"/>
      <c r="T133" t="s">
        <v>1561</v>
      </c>
    </row>
    <row r="134" spans="1:26" ht="13.2">
      <c r="A134" s="53">
        <v>134</v>
      </c>
      <c r="B134" s="8">
        <v>44135</v>
      </c>
      <c r="C134" s="9" t="s">
        <v>44</v>
      </c>
      <c r="D134" s="9" t="s">
        <v>399</v>
      </c>
      <c r="E134" s="9" t="s">
        <v>400</v>
      </c>
      <c r="F134" s="54">
        <f>919870067790</f>
        <v>919870067790</v>
      </c>
      <c r="G134" s="9" t="s">
        <v>10</v>
      </c>
      <c r="H134" s="11" t="s">
        <v>327</v>
      </c>
      <c r="I134" s="11" t="s">
        <v>401</v>
      </c>
      <c r="J134" s="7" t="s">
        <v>174</v>
      </c>
      <c r="K134" s="13"/>
      <c r="L134" s="13"/>
      <c r="M134" s="13"/>
      <c r="N134" s="13"/>
      <c r="O134" s="13"/>
      <c r="P134" s="13"/>
      <c r="T134" t="s">
        <v>1561</v>
      </c>
    </row>
    <row r="135" spans="1:26" ht="52.8">
      <c r="A135" s="21">
        <v>135</v>
      </c>
      <c r="B135" s="22">
        <v>44135</v>
      </c>
      <c r="C135" s="23" t="s">
        <v>7</v>
      </c>
      <c r="D135" s="23" t="s">
        <v>402</v>
      </c>
      <c r="E135" s="23" t="s">
        <v>403</v>
      </c>
      <c r="F135" s="58">
        <f>918600585657</f>
        <v>918600585657</v>
      </c>
      <c r="G135" s="23" t="s">
        <v>10</v>
      </c>
      <c r="H135" s="24" t="s">
        <v>404</v>
      </c>
      <c r="I135" s="6"/>
      <c r="T135" t="s">
        <v>1562</v>
      </c>
    </row>
    <row r="136" spans="1:26" ht="13.2">
      <c r="A136" s="53">
        <v>136</v>
      </c>
      <c r="B136" s="8">
        <v>44135</v>
      </c>
      <c r="C136" s="9" t="s">
        <v>7</v>
      </c>
      <c r="D136" s="9" t="s">
        <v>405</v>
      </c>
      <c r="E136" s="9" t="s">
        <v>406</v>
      </c>
      <c r="F136" s="54">
        <f>918309863400</f>
        <v>918309863400</v>
      </c>
      <c r="G136" s="9" t="s">
        <v>10</v>
      </c>
      <c r="H136" s="11" t="s">
        <v>380</v>
      </c>
      <c r="I136" s="29"/>
      <c r="J136" s="13"/>
      <c r="K136" s="13"/>
      <c r="L136" s="13"/>
      <c r="M136" s="13"/>
      <c r="N136" s="13"/>
      <c r="O136" s="13"/>
      <c r="P136" s="13"/>
      <c r="Q136" s="13"/>
      <c r="R136" s="13"/>
      <c r="S136" s="13"/>
      <c r="T136" s="13" t="s">
        <v>1561</v>
      </c>
      <c r="U136" s="13"/>
      <c r="V136" s="13"/>
      <c r="W136" s="13"/>
      <c r="X136" s="13"/>
      <c r="Y136" s="13"/>
      <c r="Z136" s="13"/>
    </row>
    <row r="137" spans="1:26" ht="13.2">
      <c r="A137" s="7">
        <v>137</v>
      </c>
      <c r="B137" s="8">
        <v>44135</v>
      </c>
      <c r="C137" s="13"/>
      <c r="D137" s="59" t="s">
        <v>407</v>
      </c>
      <c r="E137" s="7" t="s">
        <v>408</v>
      </c>
      <c r="F137" s="60">
        <v>9096213474</v>
      </c>
      <c r="G137" s="13"/>
      <c r="H137" s="11" t="s">
        <v>87</v>
      </c>
      <c r="I137" s="29"/>
      <c r="J137" s="13"/>
      <c r="K137" s="13"/>
      <c r="L137" s="13"/>
      <c r="M137" s="13"/>
      <c r="N137" s="13"/>
      <c r="O137" s="13"/>
      <c r="P137" s="13"/>
      <c r="Q137" s="13"/>
      <c r="R137" s="13"/>
      <c r="S137" s="13"/>
      <c r="T137" s="13" t="s">
        <v>1561</v>
      </c>
      <c r="U137" s="13"/>
      <c r="V137" s="13"/>
      <c r="W137" s="13"/>
      <c r="X137" s="13"/>
      <c r="Y137" s="13"/>
      <c r="Z137" s="13"/>
    </row>
    <row r="138" spans="1:26" ht="13.2">
      <c r="A138" s="57">
        <v>138</v>
      </c>
      <c r="B138" s="22">
        <v>44135</v>
      </c>
      <c r="C138" s="23" t="s">
        <v>34</v>
      </c>
      <c r="D138" s="23" t="s">
        <v>409</v>
      </c>
      <c r="E138" s="23" t="s">
        <v>410</v>
      </c>
      <c r="F138" s="36">
        <f>918698898808</f>
        <v>918698898808</v>
      </c>
      <c r="G138" s="23" t="s">
        <v>10</v>
      </c>
      <c r="H138" s="24" t="s">
        <v>411</v>
      </c>
      <c r="I138" s="24" t="s">
        <v>412</v>
      </c>
      <c r="J138" s="21" t="s">
        <v>174</v>
      </c>
      <c r="K138" s="21" t="s">
        <v>24</v>
      </c>
      <c r="L138" s="21" t="s">
        <v>24</v>
      </c>
      <c r="M138" s="21" t="s">
        <v>24</v>
      </c>
      <c r="N138" s="21" t="s">
        <v>24</v>
      </c>
      <c r="O138" s="21" t="s">
        <v>24</v>
      </c>
      <c r="P138" s="21" t="s">
        <v>24</v>
      </c>
      <c r="T138" t="s">
        <v>1561</v>
      </c>
    </row>
    <row r="139" spans="1:26" ht="13.2">
      <c r="A139" s="7">
        <v>139</v>
      </c>
      <c r="B139" s="8">
        <v>44135</v>
      </c>
      <c r="C139" s="9" t="s">
        <v>7</v>
      </c>
      <c r="D139" s="9" t="s">
        <v>413</v>
      </c>
      <c r="E139" s="9" t="s">
        <v>68</v>
      </c>
      <c r="F139" s="9">
        <v>7021643843</v>
      </c>
      <c r="G139" s="9" t="s">
        <v>10</v>
      </c>
      <c r="H139" s="11" t="s">
        <v>414</v>
      </c>
      <c r="I139" s="29"/>
      <c r="J139" s="13"/>
      <c r="T139" t="s">
        <v>1562</v>
      </c>
    </row>
    <row r="140" spans="1:26" ht="13.2">
      <c r="A140" s="53">
        <v>140</v>
      </c>
      <c r="B140" s="8">
        <v>44135</v>
      </c>
      <c r="C140" s="9" t="s">
        <v>44</v>
      </c>
      <c r="D140" s="9" t="s">
        <v>415</v>
      </c>
      <c r="E140" s="9" t="s">
        <v>416</v>
      </c>
      <c r="F140" s="9">
        <v>7022909852</v>
      </c>
      <c r="G140" s="9" t="s">
        <v>10</v>
      </c>
      <c r="H140" s="11" t="s">
        <v>417</v>
      </c>
      <c r="I140" s="29"/>
      <c r="J140" s="13"/>
      <c r="T140" t="s">
        <v>1562</v>
      </c>
    </row>
    <row r="141" spans="1:26" ht="13.2">
      <c r="A141" s="25">
        <v>141</v>
      </c>
      <c r="B141" s="26">
        <v>44135</v>
      </c>
      <c r="C141" s="17" t="s">
        <v>44</v>
      </c>
      <c r="D141" s="17" t="s">
        <v>418</v>
      </c>
      <c r="E141" s="17" t="s">
        <v>419</v>
      </c>
      <c r="F141" s="18">
        <f>917709118586</f>
        <v>917709118586</v>
      </c>
      <c r="G141" s="17" t="s">
        <v>37</v>
      </c>
      <c r="H141" s="19" t="s">
        <v>353</v>
      </c>
      <c r="I141" s="19" t="s">
        <v>420</v>
      </c>
      <c r="J141" s="28"/>
      <c r="K141" s="28"/>
      <c r="L141" s="28"/>
      <c r="M141" s="28"/>
      <c r="N141" s="28"/>
      <c r="O141" s="28"/>
      <c r="P141" s="28"/>
      <c r="Q141" s="28"/>
      <c r="R141" s="28"/>
      <c r="S141" s="28"/>
      <c r="T141" s="28" t="s">
        <v>1562</v>
      </c>
      <c r="U141" s="28"/>
      <c r="V141" s="28"/>
      <c r="W141" s="28"/>
      <c r="X141" s="28"/>
      <c r="Y141" s="28"/>
      <c r="Z141" s="28"/>
    </row>
    <row r="142" spans="1:26" ht="13.2">
      <c r="A142" s="53">
        <v>142</v>
      </c>
      <c r="B142" s="8">
        <v>44135</v>
      </c>
      <c r="C142" s="9" t="s">
        <v>7</v>
      </c>
      <c r="D142" s="9" t="s">
        <v>421</v>
      </c>
      <c r="E142" s="9" t="s">
        <v>422</v>
      </c>
      <c r="F142" s="10">
        <f>919764175215</f>
        <v>919764175215</v>
      </c>
      <c r="G142" s="9" t="s">
        <v>10</v>
      </c>
      <c r="H142" s="11" t="s">
        <v>371</v>
      </c>
      <c r="I142" s="11" t="s">
        <v>423</v>
      </c>
      <c r="J142" s="13"/>
      <c r="T142" t="s">
        <v>1561</v>
      </c>
    </row>
    <row r="143" spans="1:26" ht="13.2">
      <c r="A143" s="25">
        <v>143</v>
      </c>
      <c r="B143" s="26">
        <v>44135</v>
      </c>
      <c r="C143" s="17" t="s">
        <v>7</v>
      </c>
      <c r="D143" s="17" t="s">
        <v>424</v>
      </c>
      <c r="E143" s="17" t="s">
        <v>425</v>
      </c>
      <c r="F143" s="18">
        <f>918088636543</f>
        <v>918088636543</v>
      </c>
      <c r="G143" s="17" t="s">
        <v>37</v>
      </c>
      <c r="H143" s="19" t="s">
        <v>426</v>
      </c>
      <c r="I143" s="19" t="s">
        <v>427</v>
      </c>
      <c r="T143" t="s">
        <v>1561</v>
      </c>
    </row>
    <row r="144" spans="1:26" ht="13.2">
      <c r="A144" s="53">
        <v>144</v>
      </c>
      <c r="B144" s="8">
        <v>44135</v>
      </c>
      <c r="C144" s="9" t="s">
        <v>44</v>
      </c>
      <c r="D144" s="9" t="s">
        <v>428</v>
      </c>
      <c r="E144" s="9" t="s">
        <v>429</v>
      </c>
      <c r="F144" s="10">
        <f>919970286261</f>
        <v>919970286261</v>
      </c>
      <c r="G144" s="9" t="s">
        <v>10</v>
      </c>
      <c r="H144" s="11" t="s">
        <v>430</v>
      </c>
      <c r="I144" s="11" t="s">
        <v>43</v>
      </c>
      <c r="J144" s="7"/>
      <c r="K144" s="13"/>
      <c r="L144" s="13"/>
      <c r="M144" s="13"/>
      <c r="N144" s="13"/>
      <c r="O144" s="13"/>
      <c r="P144" s="13"/>
      <c r="Q144" s="13"/>
      <c r="R144" s="13"/>
      <c r="S144" s="13"/>
      <c r="T144" t="s">
        <v>1561</v>
      </c>
      <c r="U144" s="13"/>
      <c r="V144" s="13"/>
      <c r="W144" s="13"/>
      <c r="X144" s="13"/>
      <c r="Y144" s="13"/>
      <c r="Z144" s="13"/>
    </row>
    <row r="145" spans="1:26" ht="13.2">
      <c r="A145" s="7">
        <v>145</v>
      </c>
      <c r="B145" s="8">
        <v>44135</v>
      </c>
      <c r="C145" s="9" t="s">
        <v>34</v>
      </c>
      <c r="D145" s="9" t="s">
        <v>431</v>
      </c>
      <c r="E145" s="9" t="s">
        <v>432</v>
      </c>
      <c r="F145" s="10">
        <f>918446864487</f>
        <v>918446864487</v>
      </c>
      <c r="G145" s="9" t="s">
        <v>10</v>
      </c>
      <c r="H145" s="11" t="s">
        <v>380</v>
      </c>
      <c r="I145" s="29"/>
      <c r="J145" s="13"/>
      <c r="K145" s="13"/>
      <c r="L145" s="13"/>
      <c r="M145" s="13"/>
      <c r="N145" s="13"/>
      <c r="O145" s="13"/>
      <c r="P145" s="13"/>
      <c r="Q145" s="13"/>
      <c r="R145" s="13"/>
      <c r="S145" s="13"/>
      <c r="T145" t="s">
        <v>1561</v>
      </c>
      <c r="U145" s="13"/>
      <c r="V145" s="13"/>
      <c r="W145" s="13"/>
      <c r="X145" s="13"/>
      <c r="Y145" s="13"/>
      <c r="Z145" s="13"/>
    </row>
    <row r="146" spans="1:26" ht="13.2">
      <c r="A146" s="61">
        <v>146</v>
      </c>
      <c r="B146" s="26">
        <v>44135</v>
      </c>
      <c r="C146" s="17" t="s">
        <v>44</v>
      </c>
      <c r="D146" s="17" t="s">
        <v>433</v>
      </c>
      <c r="E146" s="17" t="s">
        <v>434</v>
      </c>
      <c r="F146" s="18">
        <f>919404316555</f>
        <v>919404316555</v>
      </c>
      <c r="G146" s="17" t="s">
        <v>10</v>
      </c>
      <c r="H146" s="19" t="s">
        <v>122</v>
      </c>
      <c r="I146" s="19"/>
      <c r="J146" s="28"/>
      <c r="K146" s="28"/>
      <c r="L146" s="28"/>
      <c r="M146" s="28"/>
      <c r="N146" s="28"/>
      <c r="O146" s="28"/>
      <c r="P146" s="28"/>
      <c r="Q146" s="28"/>
      <c r="R146" s="28"/>
      <c r="S146" s="28"/>
      <c r="T146" s="28" t="s">
        <v>1562</v>
      </c>
      <c r="U146" s="28"/>
      <c r="V146" s="28"/>
      <c r="W146" s="28"/>
      <c r="X146" s="28"/>
      <c r="Y146" s="28"/>
      <c r="Z146" s="28"/>
    </row>
    <row r="147" spans="1:26" ht="13.2">
      <c r="A147" s="7">
        <v>147</v>
      </c>
      <c r="B147" s="8">
        <v>44136</v>
      </c>
      <c r="C147" s="9" t="s">
        <v>44</v>
      </c>
      <c r="D147" s="9" t="s">
        <v>435</v>
      </c>
      <c r="E147" s="9" t="s">
        <v>436</v>
      </c>
      <c r="F147" s="9">
        <v>9962920704</v>
      </c>
      <c r="G147" s="9" t="s">
        <v>10</v>
      </c>
      <c r="H147" s="11" t="s">
        <v>87</v>
      </c>
      <c r="I147" s="29"/>
      <c r="J147" s="13"/>
      <c r="K147" s="13"/>
      <c r="L147" s="13"/>
      <c r="M147" s="13"/>
      <c r="N147" s="13"/>
      <c r="O147" s="13"/>
      <c r="P147" s="13"/>
      <c r="Q147" s="13"/>
      <c r="R147" s="13"/>
      <c r="S147" s="13"/>
      <c r="T147" s="13" t="s">
        <v>1561</v>
      </c>
      <c r="U147" s="13"/>
      <c r="V147" s="13"/>
      <c r="W147" s="13"/>
      <c r="X147" s="13"/>
      <c r="Y147" s="13"/>
      <c r="Z147" s="13"/>
    </row>
    <row r="148" spans="1:26" ht="13.2">
      <c r="A148" s="53">
        <v>148</v>
      </c>
      <c r="B148" s="8">
        <v>44136</v>
      </c>
      <c r="C148" s="9" t="s">
        <v>44</v>
      </c>
      <c r="D148" s="9" t="s">
        <v>437</v>
      </c>
      <c r="E148" s="9" t="s">
        <v>438</v>
      </c>
      <c r="F148" s="10">
        <f>917887495512</f>
        <v>917887495512</v>
      </c>
      <c r="G148" s="9" t="s">
        <v>10</v>
      </c>
      <c r="H148" s="11" t="s">
        <v>380</v>
      </c>
      <c r="I148" s="29"/>
      <c r="J148" s="13"/>
      <c r="K148" s="13"/>
      <c r="L148" s="13"/>
      <c r="M148" s="13"/>
      <c r="N148" s="13"/>
      <c r="O148" s="13"/>
      <c r="P148" s="13"/>
      <c r="Q148" s="13"/>
      <c r="R148" s="13"/>
      <c r="S148" s="13"/>
      <c r="T148" s="13" t="s">
        <v>1561</v>
      </c>
      <c r="U148" s="13"/>
      <c r="V148" s="13"/>
      <c r="W148" s="13"/>
      <c r="X148" s="13"/>
      <c r="Y148" s="13"/>
      <c r="Z148" s="13"/>
    </row>
    <row r="149" spans="1:26" ht="13.2">
      <c r="A149" s="7">
        <v>149</v>
      </c>
      <c r="B149" s="8">
        <v>44136</v>
      </c>
      <c r="C149" s="9" t="s">
        <v>7</v>
      </c>
      <c r="D149" s="9" t="s">
        <v>439</v>
      </c>
      <c r="E149" s="9" t="s">
        <v>440</v>
      </c>
      <c r="F149" s="10">
        <f>919930473533</f>
        <v>919930473533</v>
      </c>
      <c r="G149" s="9" t="s">
        <v>10</v>
      </c>
      <c r="H149" s="11" t="s">
        <v>441</v>
      </c>
      <c r="I149" s="11" t="s">
        <v>87</v>
      </c>
      <c r="J149" s="13"/>
      <c r="T149" s="13" t="s">
        <v>1561</v>
      </c>
    </row>
    <row r="150" spans="1:26" ht="13.2">
      <c r="A150" s="53">
        <v>150</v>
      </c>
      <c r="B150" s="8">
        <v>44136</v>
      </c>
      <c r="C150" s="9" t="s">
        <v>7</v>
      </c>
      <c r="D150" s="9" t="s">
        <v>442</v>
      </c>
      <c r="E150" s="9" t="s">
        <v>443</v>
      </c>
      <c r="F150" s="10">
        <f>919028499002</f>
        <v>919028499002</v>
      </c>
      <c r="G150" s="9" t="s">
        <v>10</v>
      </c>
      <c r="H150" s="11" t="s">
        <v>173</v>
      </c>
      <c r="I150" s="11" t="s">
        <v>444</v>
      </c>
      <c r="J150" s="7" t="s">
        <v>43</v>
      </c>
      <c r="K150" s="7" t="s">
        <v>174</v>
      </c>
      <c r="L150" s="7" t="s">
        <v>43</v>
      </c>
      <c r="M150" s="7" t="s">
        <v>43</v>
      </c>
      <c r="N150" s="13"/>
      <c r="O150" s="13"/>
      <c r="T150" s="13" t="s">
        <v>1561</v>
      </c>
    </row>
    <row r="151" spans="1:26" ht="13.2">
      <c r="A151" s="7">
        <v>151</v>
      </c>
      <c r="B151" s="8">
        <v>44136</v>
      </c>
      <c r="C151" s="9" t="s">
        <v>7</v>
      </c>
      <c r="D151" s="9" t="s">
        <v>445</v>
      </c>
      <c r="E151" s="9" t="s">
        <v>446</v>
      </c>
      <c r="F151" s="10">
        <f>919850489080</f>
        <v>919850489080</v>
      </c>
      <c r="G151" s="9" t="s">
        <v>10</v>
      </c>
      <c r="H151" s="11" t="s">
        <v>87</v>
      </c>
      <c r="I151" s="11" t="s">
        <v>447</v>
      </c>
      <c r="J151" s="7" t="s">
        <v>43</v>
      </c>
      <c r="K151" s="7" t="s">
        <v>174</v>
      </c>
      <c r="L151" s="13"/>
      <c r="M151" s="13"/>
      <c r="N151" s="35"/>
      <c r="O151" s="35"/>
      <c r="P151" s="35"/>
      <c r="Q151" s="35"/>
      <c r="R151" s="35"/>
      <c r="S151" s="35"/>
      <c r="T151" s="13" t="s">
        <v>1561</v>
      </c>
      <c r="U151" s="35"/>
      <c r="V151" s="35"/>
      <c r="W151" s="35"/>
      <c r="X151" s="35"/>
      <c r="Y151" s="35"/>
      <c r="Z151" s="35"/>
    </row>
    <row r="152" spans="1:26" ht="13.2">
      <c r="A152" s="53">
        <v>152</v>
      </c>
      <c r="B152" s="8">
        <v>44136</v>
      </c>
      <c r="C152" s="9" t="s">
        <v>7</v>
      </c>
      <c r="D152" s="9" t="s">
        <v>448</v>
      </c>
      <c r="E152" s="9" t="s">
        <v>449</v>
      </c>
      <c r="F152" s="10">
        <f>917972049527</f>
        <v>917972049527</v>
      </c>
      <c r="G152" s="9" t="s">
        <v>10</v>
      </c>
      <c r="H152" s="11" t="s">
        <v>87</v>
      </c>
      <c r="I152" s="29"/>
      <c r="J152" s="13"/>
      <c r="K152" s="13"/>
      <c r="L152" s="13"/>
      <c r="M152" s="13"/>
      <c r="N152" s="13"/>
      <c r="O152" s="13"/>
      <c r="P152" s="13"/>
      <c r="Q152" s="13"/>
      <c r="R152" s="13"/>
      <c r="S152" s="13"/>
      <c r="T152" s="13" t="s">
        <v>1561</v>
      </c>
      <c r="U152" s="13"/>
      <c r="V152" s="13"/>
      <c r="W152" s="13"/>
      <c r="X152" s="13"/>
      <c r="Y152" s="13"/>
      <c r="Z152" s="13"/>
    </row>
    <row r="153" spans="1:26" ht="13.2">
      <c r="A153" s="7">
        <v>153</v>
      </c>
      <c r="B153" s="8">
        <v>44136</v>
      </c>
      <c r="C153" s="9" t="s">
        <v>34</v>
      </c>
      <c r="D153" s="9" t="s">
        <v>450</v>
      </c>
      <c r="E153" s="9" t="s">
        <v>451</v>
      </c>
      <c r="F153" s="10">
        <f>919423583647</f>
        <v>919423583647</v>
      </c>
      <c r="G153" s="9" t="s">
        <v>10</v>
      </c>
      <c r="H153" s="11" t="s">
        <v>87</v>
      </c>
      <c r="I153" s="29"/>
      <c r="J153" s="13"/>
      <c r="K153" s="13"/>
      <c r="L153" s="13"/>
      <c r="M153" s="13"/>
      <c r="N153" s="13"/>
      <c r="O153" s="13"/>
      <c r="P153" s="13"/>
      <c r="Q153" s="13"/>
      <c r="R153" s="13"/>
      <c r="S153" s="13"/>
      <c r="T153" s="13" t="s">
        <v>1561</v>
      </c>
      <c r="U153" s="13"/>
      <c r="V153" s="13"/>
      <c r="W153" s="13"/>
      <c r="X153" s="13"/>
      <c r="Y153" s="13"/>
      <c r="Z153" s="13"/>
    </row>
    <row r="154" spans="1:26" ht="13.2">
      <c r="A154" s="61">
        <v>154</v>
      </c>
      <c r="B154" s="26">
        <v>44137</v>
      </c>
      <c r="C154" s="17" t="s">
        <v>7</v>
      </c>
      <c r="D154" s="17" t="s">
        <v>452</v>
      </c>
      <c r="E154" s="17" t="s">
        <v>453</v>
      </c>
      <c r="F154" s="18">
        <f>919425950804</f>
        <v>919425950804</v>
      </c>
      <c r="G154" s="17" t="s">
        <v>10</v>
      </c>
      <c r="H154" s="19" t="s">
        <v>426</v>
      </c>
      <c r="I154" s="19" t="s">
        <v>454</v>
      </c>
      <c r="T154" s="7" t="s">
        <v>1562</v>
      </c>
    </row>
    <row r="155" spans="1:26" ht="13.2">
      <c r="A155" s="25">
        <v>155</v>
      </c>
      <c r="B155" s="26">
        <v>44137</v>
      </c>
      <c r="C155" s="17" t="s">
        <v>7</v>
      </c>
      <c r="D155" s="17" t="s">
        <v>455</v>
      </c>
      <c r="E155" s="17" t="s">
        <v>456</v>
      </c>
      <c r="F155" s="18">
        <f>918554995538</f>
        <v>918554995538</v>
      </c>
      <c r="G155" s="17" t="s">
        <v>10</v>
      </c>
      <c r="H155" s="19" t="s">
        <v>20</v>
      </c>
      <c r="I155" s="24" t="s">
        <v>457</v>
      </c>
      <c r="T155" s="7" t="s">
        <v>1561</v>
      </c>
    </row>
    <row r="156" spans="1:26" ht="13.2">
      <c r="A156" s="53">
        <v>156</v>
      </c>
      <c r="B156" s="8">
        <v>44137</v>
      </c>
      <c r="C156" s="9" t="s">
        <v>7</v>
      </c>
      <c r="D156" s="9" t="s">
        <v>458</v>
      </c>
      <c r="E156" s="9" t="s">
        <v>459</v>
      </c>
      <c r="F156" s="10">
        <f>918483828525</f>
        <v>918483828525</v>
      </c>
      <c r="G156" s="9" t="s">
        <v>10</v>
      </c>
      <c r="H156" s="11" t="s">
        <v>430</v>
      </c>
      <c r="I156" s="29"/>
      <c r="J156" s="13"/>
      <c r="K156" s="13"/>
      <c r="L156" s="13"/>
      <c r="M156" s="13"/>
      <c r="T156" s="7" t="s">
        <v>1558</v>
      </c>
    </row>
    <row r="157" spans="1:26" ht="13.2">
      <c r="A157" s="61">
        <v>157</v>
      </c>
      <c r="B157" s="26">
        <v>44137</v>
      </c>
      <c r="C157" s="17" t="s">
        <v>7</v>
      </c>
      <c r="D157" s="17" t="s">
        <v>460</v>
      </c>
      <c r="E157" s="17" t="s">
        <v>461</v>
      </c>
      <c r="F157" s="18">
        <f>917276319613</f>
        <v>917276319613</v>
      </c>
      <c r="G157" s="17" t="s">
        <v>10</v>
      </c>
      <c r="H157" s="19" t="s">
        <v>462</v>
      </c>
      <c r="I157" s="19" t="s">
        <v>276</v>
      </c>
    </row>
    <row r="158" spans="1:26" ht="13.2">
      <c r="A158" s="7">
        <v>158</v>
      </c>
      <c r="B158" s="8">
        <v>44137</v>
      </c>
      <c r="C158" s="9" t="s">
        <v>44</v>
      </c>
      <c r="D158" s="9" t="s">
        <v>463</v>
      </c>
      <c r="E158" s="9" t="s">
        <v>464</v>
      </c>
      <c r="F158" s="10">
        <f>919767562450</f>
        <v>919767562450</v>
      </c>
      <c r="G158" s="9" t="s">
        <v>37</v>
      </c>
      <c r="H158" s="11" t="s">
        <v>465</v>
      </c>
      <c r="I158" s="11"/>
      <c r="J158" s="7"/>
      <c r="K158" s="13"/>
      <c r="L158" s="13"/>
      <c r="M158" s="13"/>
      <c r="N158" s="13"/>
      <c r="O158" s="13"/>
      <c r="P158" s="13"/>
      <c r="Q158" s="13"/>
      <c r="R158" s="13"/>
      <c r="S158" s="13"/>
      <c r="T158" s="13"/>
      <c r="U158" s="13"/>
      <c r="V158" s="13"/>
      <c r="W158" s="13"/>
      <c r="X158" s="13"/>
      <c r="Y158" s="13"/>
      <c r="Z158" s="13"/>
    </row>
    <row r="159" spans="1:26" ht="13.2">
      <c r="A159" s="62">
        <v>159</v>
      </c>
      <c r="B159" s="63">
        <v>44137</v>
      </c>
      <c r="C159" s="64" t="s">
        <v>7</v>
      </c>
      <c r="D159" s="64" t="s">
        <v>466</v>
      </c>
      <c r="E159" s="64" t="s">
        <v>467</v>
      </c>
      <c r="F159" s="65">
        <f>917588061545</f>
        <v>917588061545</v>
      </c>
      <c r="G159" s="64" t="s">
        <v>10</v>
      </c>
      <c r="H159" s="66" t="s">
        <v>468</v>
      </c>
      <c r="I159" s="67"/>
    </row>
    <row r="160" spans="1:26" ht="13.2">
      <c r="A160" s="53">
        <v>160</v>
      </c>
      <c r="B160" s="8">
        <v>44137</v>
      </c>
      <c r="C160" s="9" t="s">
        <v>7</v>
      </c>
      <c r="D160" s="9" t="s">
        <v>469</v>
      </c>
      <c r="E160" s="9" t="s">
        <v>470</v>
      </c>
      <c r="F160" s="10">
        <f>919730126418</f>
        <v>919730126418</v>
      </c>
      <c r="G160" s="9" t="s">
        <v>10</v>
      </c>
      <c r="H160" s="11" t="s">
        <v>471</v>
      </c>
      <c r="I160" s="29"/>
      <c r="J160" s="13"/>
      <c r="K160" s="13"/>
      <c r="L160" s="13"/>
      <c r="M160" s="13"/>
      <c r="N160" s="13"/>
      <c r="O160" s="13"/>
      <c r="P160" s="13"/>
      <c r="Q160" s="13"/>
      <c r="R160" s="13"/>
      <c r="S160" s="13"/>
      <c r="T160" s="13"/>
      <c r="U160" s="13"/>
      <c r="V160" s="13"/>
      <c r="W160" s="13"/>
      <c r="X160" s="13"/>
      <c r="Y160" s="13"/>
      <c r="Z160" s="13"/>
    </row>
    <row r="161" spans="1:26" ht="13.2">
      <c r="A161" s="7">
        <v>161</v>
      </c>
      <c r="B161" s="8">
        <v>44137</v>
      </c>
      <c r="C161" s="9" t="s">
        <v>7</v>
      </c>
      <c r="D161" s="9" t="s">
        <v>472</v>
      </c>
      <c r="E161" s="9" t="s">
        <v>473</v>
      </c>
      <c r="F161" s="10">
        <f>917709199432</f>
        <v>917709199432</v>
      </c>
      <c r="G161" s="9" t="s">
        <v>10</v>
      </c>
      <c r="H161" s="11" t="s">
        <v>471</v>
      </c>
      <c r="I161" s="29"/>
      <c r="J161" s="13"/>
    </row>
    <row r="162" spans="1:26" ht="13.2">
      <c r="A162" s="53">
        <v>162</v>
      </c>
      <c r="B162" s="8">
        <v>44137</v>
      </c>
      <c r="C162" s="9" t="s">
        <v>7</v>
      </c>
      <c r="D162" s="9" t="s">
        <v>474</v>
      </c>
      <c r="E162" s="9" t="s">
        <v>475</v>
      </c>
      <c r="F162" s="10">
        <f>919850915169</f>
        <v>919850915169</v>
      </c>
      <c r="G162" s="9" t="s">
        <v>10</v>
      </c>
      <c r="H162" s="11" t="s">
        <v>476</v>
      </c>
      <c r="I162" s="11" t="s">
        <v>43</v>
      </c>
      <c r="J162" s="7" t="s">
        <v>174</v>
      </c>
      <c r="K162" s="13"/>
      <c r="L162" s="13"/>
      <c r="M162" s="13"/>
      <c r="N162" s="35"/>
      <c r="O162" s="35"/>
      <c r="P162" s="35"/>
      <c r="Q162" s="35"/>
      <c r="R162" s="35"/>
      <c r="S162" s="35"/>
      <c r="T162" s="35"/>
      <c r="U162" s="35"/>
      <c r="V162" s="35"/>
      <c r="W162" s="35"/>
      <c r="X162" s="35"/>
      <c r="Y162" s="35"/>
      <c r="Z162" s="35"/>
    </row>
    <row r="163" spans="1:26" ht="13.2">
      <c r="A163" s="53">
        <v>163</v>
      </c>
      <c r="B163" s="8">
        <v>44137</v>
      </c>
      <c r="C163" s="9" t="s">
        <v>44</v>
      </c>
      <c r="D163" s="9" t="s">
        <v>477</v>
      </c>
      <c r="E163" s="9" t="s">
        <v>478</v>
      </c>
      <c r="F163" s="10">
        <f>918983551725</f>
        <v>918983551725</v>
      </c>
      <c r="G163" s="9" t="s">
        <v>10</v>
      </c>
      <c r="H163" s="11" t="s">
        <v>87</v>
      </c>
      <c r="I163" s="29"/>
      <c r="J163" s="13"/>
      <c r="K163" s="12"/>
      <c r="L163" s="12"/>
      <c r="M163" s="12"/>
      <c r="N163" s="12"/>
      <c r="O163" s="12"/>
      <c r="P163" s="12"/>
      <c r="Q163" s="12"/>
      <c r="R163" s="12"/>
      <c r="S163" s="12"/>
      <c r="T163" s="12"/>
      <c r="U163" s="12"/>
      <c r="V163" s="12"/>
      <c r="W163" s="12"/>
      <c r="X163" s="12"/>
      <c r="Y163" s="12"/>
      <c r="Z163" s="12"/>
    </row>
    <row r="164" spans="1:26" ht="13.2">
      <c r="A164" s="7">
        <v>164</v>
      </c>
      <c r="B164" s="8">
        <v>44137</v>
      </c>
      <c r="C164" s="9" t="s">
        <v>34</v>
      </c>
      <c r="D164" s="9" t="s">
        <v>479</v>
      </c>
      <c r="E164" s="9" t="s">
        <v>480</v>
      </c>
      <c r="F164" s="10">
        <f>917774078509</f>
        <v>917774078509</v>
      </c>
      <c r="G164" s="9" t="s">
        <v>10</v>
      </c>
      <c r="H164" s="11" t="s">
        <v>380</v>
      </c>
      <c r="I164" s="29"/>
      <c r="J164" s="13"/>
      <c r="K164" s="13"/>
      <c r="L164" s="13"/>
      <c r="M164" s="13"/>
      <c r="N164" s="13"/>
      <c r="O164" s="13"/>
      <c r="P164" s="13"/>
      <c r="Q164" s="13"/>
      <c r="R164" s="13"/>
      <c r="S164" s="13"/>
      <c r="T164" s="13"/>
      <c r="U164" s="13"/>
      <c r="V164" s="13"/>
      <c r="W164" s="13"/>
      <c r="X164" s="13"/>
      <c r="Y164" s="13"/>
      <c r="Z164" s="13"/>
    </row>
    <row r="165" spans="1:26" ht="13.2">
      <c r="A165" s="68">
        <v>165</v>
      </c>
      <c r="B165" s="39">
        <v>44137</v>
      </c>
      <c r="C165" s="40" t="s">
        <v>7</v>
      </c>
      <c r="D165" s="40" t="s">
        <v>481</v>
      </c>
      <c r="E165" s="40" t="s">
        <v>482</v>
      </c>
      <c r="F165" s="41">
        <f>919766151903</f>
        <v>919766151903</v>
      </c>
      <c r="G165" s="40" t="s">
        <v>483</v>
      </c>
      <c r="H165" s="42" t="s">
        <v>484</v>
      </c>
      <c r="I165" s="43"/>
      <c r="J165" s="44"/>
      <c r="K165" s="44"/>
      <c r="L165" s="44"/>
      <c r="M165" s="44"/>
      <c r="N165" s="44"/>
      <c r="O165" s="44"/>
      <c r="P165" s="44"/>
      <c r="Q165" s="44"/>
      <c r="R165" s="44"/>
      <c r="S165" s="44"/>
      <c r="T165" s="44"/>
      <c r="U165" s="44"/>
      <c r="V165" s="44"/>
      <c r="W165" s="44"/>
      <c r="X165" s="44"/>
      <c r="Y165" s="44"/>
      <c r="Z165" s="44"/>
    </row>
    <row r="166" spans="1:26" ht="13.2">
      <c r="A166" s="53">
        <v>166</v>
      </c>
      <c r="B166" s="8">
        <v>44137</v>
      </c>
      <c r="C166" s="9" t="s">
        <v>7</v>
      </c>
      <c r="D166" s="9" t="s">
        <v>485</v>
      </c>
      <c r="E166" s="9" t="s">
        <v>486</v>
      </c>
      <c r="F166" s="10">
        <f>919423400887</f>
        <v>919423400887</v>
      </c>
      <c r="G166" s="9" t="s">
        <v>487</v>
      </c>
      <c r="H166" s="11" t="s">
        <v>338</v>
      </c>
      <c r="I166" s="29"/>
      <c r="J166" s="13"/>
      <c r="K166" s="13"/>
      <c r="L166" s="13"/>
      <c r="M166" s="13"/>
      <c r="N166" s="13"/>
      <c r="O166" s="13"/>
      <c r="P166" s="13"/>
      <c r="Q166" s="13"/>
      <c r="R166" s="13"/>
      <c r="S166" s="13"/>
      <c r="T166" s="13"/>
      <c r="U166" s="13"/>
      <c r="V166" s="13"/>
      <c r="W166" s="13"/>
      <c r="X166" s="13"/>
      <c r="Y166" s="13"/>
      <c r="Z166" s="13"/>
    </row>
    <row r="167" spans="1:26" ht="13.2">
      <c r="A167" s="25">
        <v>167</v>
      </c>
      <c r="B167" s="26">
        <v>44138</v>
      </c>
      <c r="C167" s="17" t="s">
        <v>7</v>
      </c>
      <c r="D167" s="17" t="s">
        <v>488</v>
      </c>
      <c r="E167" s="17" t="s">
        <v>489</v>
      </c>
      <c r="F167" s="18">
        <f>919960613495</f>
        <v>919960613495</v>
      </c>
      <c r="G167" s="17" t="s">
        <v>10</v>
      </c>
      <c r="H167" s="19" t="s">
        <v>490</v>
      </c>
      <c r="I167" s="19" t="s">
        <v>491</v>
      </c>
    </row>
    <row r="168" spans="1:26" ht="13.2">
      <c r="A168" s="53">
        <v>168</v>
      </c>
      <c r="B168" s="8">
        <v>44138</v>
      </c>
      <c r="C168" s="9" t="s">
        <v>44</v>
      </c>
      <c r="D168" s="9" t="s">
        <v>492</v>
      </c>
      <c r="E168" s="9" t="s">
        <v>493</v>
      </c>
      <c r="F168" s="10">
        <f>919970366758</f>
        <v>919970366758</v>
      </c>
      <c r="G168" s="9" t="s">
        <v>10</v>
      </c>
      <c r="H168" s="11" t="s">
        <v>371</v>
      </c>
      <c r="I168" s="11" t="s">
        <v>494</v>
      </c>
      <c r="J168" s="13"/>
      <c r="K168" s="13"/>
      <c r="L168" s="13"/>
      <c r="M168" s="13"/>
      <c r="N168" s="13"/>
      <c r="O168" s="13"/>
      <c r="P168" s="13"/>
      <c r="Q168" s="13"/>
      <c r="R168" s="13"/>
      <c r="S168" s="13"/>
      <c r="T168" s="13"/>
      <c r="U168" s="13"/>
      <c r="V168" s="13"/>
      <c r="W168" s="13"/>
      <c r="X168" s="13"/>
      <c r="Y168" s="13"/>
      <c r="Z168" s="13"/>
    </row>
    <row r="169" spans="1:26" ht="26.4">
      <c r="A169" s="61">
        <v>169</v>
      </c>
      <c r="B169" s="26">
        <v>44138</v>
      </c>
      <c r="C169" s="17" t="s">
        <v>34</v>
      </c>
      <c r="D169" s="69" t="s">
        <v>495</v>
      </c>
      <c r="E169" s="17" t="s">
        <v>496</v>
      </c>
      <c r="F169" s="18">
        <f>919175427535</f>
        <v>919175427535</v>
      </c>
      <c r="G169" s="17" t="s">
        <v>10</v>
      </c>
      <c r="H169" s="19" t="s">
        <v>497</v>
      </c>
      <c r="I169" s="19" t="s">
        <v>498</v>
      </c>
    </row>
    <row r="170" spans="1:26" ht="13.2">
      <c r="A170" s="25">
        <v>170</v>
      </c>
      <c r="B170" s="26">
        <v>44138</v>
      </c>
      <c r="C170" s="17" t="s">
        <v>7</v>
      </c>
      <c r="D170" s="17" t="s">
        <v>499</v>
      </c>
      <c r="E170" s="17" t="s">
        <v>500</v>
      </c>
      <c r="F170" s="18">
        <f>9109579177248</f>
        <v>9109579177248</v>
      </c>
      <c r="G170" s="17" t="s">
        <v>10</v>
      </c>
      <c r="H170" s="19" t="s">
        <v>122</v>
      </c>
      <c r="I170" s="19"/>
      <c r="J170" s="28"/>
      <c r="K170" s="28"/>
      <c r="L170" s="28"/>
      <c r="M170" s="28"/>
      <c r="N170" s="28"/>
      <c r="O170" s="28"/>
      <c r="P170" s="28"/>
      <c r="Q170" s="28"/>
      <c r="R170" s="28"/>
      <c r="S170" s="28"/>
      <c r="T170" s="28"/>
      <c r="U170" s="28"/>
      <c r="V170" s="28"/>
      <c r="W170" s="28"/>
      <c r="X170" s="28"/>
      <c r="Y170" s="28"/>
      <c r="Z170" s="28"/>
    </row>
    <row r="171" spans="1:26" ht="13.2">
      <c r="A171" s="25">
        <v>171</v>
      </c>
      <c r="B171" s="26">
        <v>44138</v>
      </c>
      <c r="C171" s="17" t="s">
        <v>44</v>
      </c>
      <c r="D171" s="17" t="s">
        <v>501</v>
      </c>
      <c r="E171" s="17" t="s">
        <v>502</v>
      </c>
      <c r="F171" s="18">
        <f>918149279417</f>
        <v>918149279417</v>
      </c>
      <c r="G171" s="17" t="s">
        <v>10</v>
      </c>
      <c r="H171" s="19" t="s">
        <v>122</v>
      </c>
      <c r="I171" s="27"/>
      <c r="J171" s="28"/>
      <c r="K171" s="28"/>
      <c r="L171" s="28"/>
      <c r="M171" s="28"/>
      <c r="N171" s="28"/>
      <c r="O171" s="28"/>
      <c r="P171" s="28"/>
      <c r="Q171" s="28"/>
      <c r="R171" s="28"/>
      <c r="S171" s="28"/>
      <c r="T171" s="28"/>
      <c r="U171" s="28"/>
      <c r="V171" s="28"/>
      <c r="W171" s="28"/>
      <c r="X171" s="28"/>
      <c r="Y171" s="28"/>
      <c r="Z171" s="28"/>
    </row>
    <row r="172" spans="1:26" ht="13.2">
      <c r="A172" s="7">
        <v>172</v>
      </c>
      <c r="B172" s="8">
        <v>44138</v>
      </c>
      <c r="C172" s="9" t="s">
        <v>7</v>
      </c>
      <c r="D172" s="9" t="s">
        <v>503</v>
      </c>
      <c r="E172" s="9" t="s">
        <v>504</v>
      </c>
      <c r="F172" s="10">
        <f>919920261008</f>
        <v>919920261008</v>
      </c>
      <c r="G172" s="9" t="s">
        <v>10</v>
      </c>
      <c r="H172" s="11" t="s">
        <v>505</v>
      </c>
      <c r="I172" s="29"/>
      <c r="J172" s="13"/>
      <c r="K172" s="13"/>
      <c r="L172" s="13"/>
      <c r="M172" s="13"/>
      <c r="N172" s="13"/>
      <c r="O172" s="13"/>
      <c r="P172" s="13"/>
      <c r="Q172" s="13"/>
      <c r="R172" s="13"/>
      <c r="S172" s="13"/>
      <c r="T172" s="13"/>
      <c r="U172" s="13"/>
      <c r="V172" s="13"/>
      <c r="W172" s="13"/>
      <c r="X172" s="13"/>
      <c r="Y172" s="13"/>
      <c r="Z172" s="13"/>
    </row>
    <row r="173" spans="1:26" ht="14.4">
      <c r="A173" s="7">
        <v>173</v>
      </c>
      <c r="B173" s="8">
        <v>44138</v>
      </c>
      <c r="C173" s="9" t="s">
        <v>44</v>
      </c>
      <c r="D173" s="9" t="s">
        <v>506</v>
      </c>
      <c r="E173" s="9" t="s">
        <v>507</v>
      </c>
      <c r="F173" s="10">
        <f>918197654452</f>
        <v>918197654452</v>
      </c>
      <c r="G173" s="9" t="s">
        <v>10</v>
      </c>
      <c r="H173" s="70" t="s">
        <v>508</v>
      </c>
      <c r="I173" s="29"/>
      <c r="J173" s="13"/>
      <c r="K173" s="13"/>
      <c r="L173" s="13"/>
      <c r="M173" s="13"/>
      <c r="N173" s="13"/>
      <c r="O173" s="13"/>
      <c r="P173" s="13"/>
      <c r="Q173" s="13"/>
      <c r="R173" s="13"/>
      <c r="S173" s="13"/>
      <c r="T173" s="13"/>
      <c r="U173" s="13"/>
      <c r="V173" s="13"/>
      <c r="W173" s="13"/>
      <c r="X173" s="13"/>
      <c r="Y173" s="13"/>
      <c r="Z173" s="13"/>
    </row>
    <row r="174" spans="1:26" ht="13.2">
      <c r="A174" s="25">
        <v>174</v>
      </c>
      <c r="B174" s="26">
        <v>44139</v>
      </c>
      <c r="C174" s="17" t="s">
        <v>7</v>
      </c>
      <c r="D174" s="17" t="s">
        <v>509</v>
      </c>
      <c r="E174" s="17" t="s">
        <v>510</v>
      </c>
      <c r="F174" s="17" t="s">
        <v>511</v>
      </c>
      <c r="G174" s="17" t="s">
        <v>10</v>
      </c>
      <c r="H174" s="19" t="s">
        <v>307</v>
      </c>
      <c r="I174" s="19" t="s">
        <v>427</v>
      </c>
    </row>
    <row r="175" spans="1:26" ht="13.2">
      <c r="A175" s="7">
        <v>175</v>
      </c>
      <c r="B175" s="8">
        <v>44139</v>
      </c>
      <c r="C175" s="9" t="s">
        <v>7</v>
      </c>
      <c r="D175" s="9" t="s">
        <v>512</v>
      </c>
      <c r="E175" s="9" t="s">
        <v>513</v>
      </c>
      <c r="F175" s="10">
        <f>917387688128</f>
        <v>917387688128</v>
      </c>
      <c r="G175" s="9" t="s">
        <v>10</v>
      </c>
      <c r="H175" s="11" t="s">
        <v>514</v>
      </c>
      <c r="I175" s="11" t="s">
        <v>494</v>
      </c>
      <c r="J175" s="13"/>
      <c r="K175" s="13"/>
      <c r="L175" s="13"/>
      <c r="M175" s="13"/>
      <c r="N175" s="13"/>
      <c r="O175" s="13"/>
      <c r="P175" s="13"/>
      <c r="Q175" s="13"/>
      <c r="R175" s="13"/>
      <c r="S175" s="13"/>
      <c r="T175" s="13"/>
      <c r="U175" s="13"/>
      <c r="V175" s="13"/>
      <c r="W175" s="13"/>
      <c r="X175" s="13"/>
      <c r="Y175" s="13"/>
      <c r="Z175" s="13"/>
    </row>
    <row r="176" spans="1:26" ht="13.2">
      <c r="A176" s="7">
        <v>176</v>
      </c>
      <c r="B176" s="8">
        <v>44139</v>
      </c>
      <c r="C176" s="9" t="s">
        <v>7</v>
      </c>
      <c r="D176" s="9" t="s">
        <v>515</v>
      </c>
      <c r="E176" s="9" t="s">
        <v>516</v>
      </c>
      <c r="F176" s="9">
        <v>7499913361</v>
      </c>
      <c r="G176" s="9" t="s">
        <v>10</v>
      </c>
      <c r="H176" s="11" t="s">
        <v>72</v>
      </c>
      <c r="I176" s="11"/>
      <c r="J176" s="13"/>
      <c r="K176" s="13"/>
      <c r="L176" s="13"/>
      <c r="M176" s="13"/>
      <c r="N176" s="13"/>
      <c r="O176" s="13"/>
      <c r="P176" s="13"/>
      <c r="Q176" s="13"/>
      <c r="R176" s="13"/>
      <c r="S176" s="13"/>
      <c r="T176" s="13"/>
      <c r="U176" s="13"/>
      <c r="V176" s="13"/>
      <c r="W176" s="13"/>
      <c r="X176" s="13"/>
      <c r="Y176" s="13"/>
      <c r="Z176" s="13"/>
    </row>
    <row r="177" spans="1:26" ht="13.2">
      <c r="A177" s="25">
        <v>177</v>
      </c>
      <c r="B177" s="26">
        <v>44139</v>
      </c>
      <c r="C177" s="17" t="s">
        <v>7</v>
      </c>
      <c r="D177" s="17" t="s">
        <v>517</v>
      </c>
      <c r="E177" s="17" t="s">
        <v>518</v>
      </c>
      <c r="F177" s="18">
        <f>919764356176</f>
        <v>919764356176</v>
      </c>
      <c r="G177" s="17" t="s">
        <v>10</v>
      </c>
      <c r="H177" s="19" t="s">
        <v>122</v>
      </c>
      <c r="I177" s="19"/>
      <c r="J177" s="28"/>
      <c r="K177" s="28"/>
      <c r="L177" s="28"/>
      <c r="M177" s="28"/>
      <c r="N177" s="28"/>
      <c r="O177" s="28"/>
      <c r="P177" s="28"/>
      <c r="Q177" s="28"/>
      <c r="R177" s="28"/>
      <c r="S177" s="28"/>
      <c r="T177" s="28"/>
      <c r="U177" s="28"/>
      <c r="V177" s="28"/>
      <c r="W177" s="28"/>
      <c r="X177" s="28"/>
      <c r="Y177" s="28"/>
      <c r="Z177" s="28"/>
    </row>
    <row r="178" spans="1:26" ht="13.2">
      <c r="A178" s="25">
        <v>178</v>
      </c>
      <c r="B178" s="26">
        <v>44139</v>
      </c>
      <c r="C178" s="17" t="s">
        <v>7</v>
      </c>
      <c r="D178" s="17" t="s">
        <v>519</v>
      </c>
      <c r="E178" s="17" t="s">
        <v>520</v>
      </c>
      <c r="F178" s="18">
        <f>919373743598</f>
        <v>919373743598</v>
      </c>
      <c r="G178" s="17" t="s">
        <v>37</v>
      </c>
      <c r="H178" s="19" t="s">
        <v>521</v>
      </c>
      <c r="I178" s="24" t="s">
        <v>276</v>
      </c>
    </row>
    <row r="179" spans="1:26" ht="13.2">
      <c r="A179" s="25">
        <v>179</v>
      </c>
      <c r="B179" s="26">
        <v>44139</v>
      </c>
      <c r="C179" s="17" t="s">
        <v>34</v>
      </c>
      <c r="D179" s="17" t="s">
        <v>522</v>
      </c>
      <c r="E179" s="17" t="s">
        <v>523</v>
      </c>
      <c r="F179" s="18">
        <f>918668757650</f>
        <v>918668757650</v>
      </c>
      <c r="G179" s="17" t="s">
        <v>10</v>
      </c>
      <c r="H179" s="19" t="s">
        <v>122</v>
      </c>
      <c r="I179" s="19" t="s">
        <v>494</v>
      </c>
      <c r="J179" s="28"/>
      <c r="K179" s="28"/>
      <c r="L179" s="28"/>
      <c r="M179" s="28"/>
      <c r="N179" s="28"/>
      <c r="O179" s="28"/>
      <c r="P179" s="28"/>
      <c r="Q179" s="28"/>
      <c r="R179" s="28"/>
      <c r="S179" s="28"/>
      <c r="T179" s="28"/>
      <c r="U179" s="28"/>
      <c r="V179" s="28"/>
      <c r="W179" s="28"/>
      <c r="X179" s="28"/>
      <c r="Y179" s="28"/>
      <c r="Z179" s="28"/>
    </row>
    <row r="180" spans="1:26" ht="13.2">
      <c r="A180" s="25">
        <v>180</v>
      </c>
      <c r="B180" s="26">
        <v>44139</v>
      </c>
      <c r="C180" s="17" t="s">
        <v>7</v>
      </c>
      <c r="D180" s="17" t="s">
        <v>524</v>
      </c>
      <c r="E180" s="17" t="s">
        <v>525</v>
      </c>
      <c r="F180" s="18">
        <f>9109579756693</f>
        <v>9109579756693</v>
      </c>
      <c r="G180" s="17" t="s">
        <v>10</v>
      </c>
      <c r="H180" s="19" t="s">
        <v>526</v>
      </c>
      <c r="I180" s="24" t="s">
        <v>427</v>
      </c>
    </row>
    <row r="181" spans="1:26" ht="13.2">
      <c r="A181" s="7">
        <v>181</v>
      </c>
      <c r="B181" s="8">
        <v>44139</v>
      </c>
      <c r="C181" s="9" t="s">
        <v>7</v>
      </c>
      <c r="D181" s="9" t="s">
        <v>527</v>
      </c>
      <c r="E181" s="9" t="s">
        <v>528</v>
      </c>
      <c r="F181" s="10">
        <f>918149001387</f>
        <v>918149001387</v>
      </c>
      <c r="G181" s="9" t="s">
        <v>10</v>
      </c>
      <c r="H181" s="11" t="s">
        <v>529</v>
      </c>
      <c r="I181" s="11" t="s">
        <v>530</v>
      </c>
      <c r="J181" s="13"/>
    </row>
    <row r="182" spans="1:26" ht="13.2">
      <c r="A182" s="7">
        <v>182</v>
      </c>
      <c r="B182" s="8">
        <v>44139</v>
      </c>
      <c r="C182" s="9" t="s">
        <v>7</v>
      </c>
      <c r="D182" s="9" t="s">
        <v>531</v>
      </c>
      <c r="E182" s="9" t="s">
        <v>532</v>
      </c>
      <c r="F182" s="10">
        <f>919158887078</f>
        <v>919158887078</v>
      </c>
      <c r="G182" s="9" t="s">
        <v>10</v>
      </c>
      <c r="H182" s="11" t="s">
        <v>533</v>
      </c>
      <c r="I182" s="29"/>
      <c r="J182" s="13"/>
      <c r="K182" s="13"/>
      <c r="L182" s="13"/>
      <c r="M182" s="13"/>
      <c r="N182" s="13"/>
      <c r="O182" s="13"/>
      <c r="P182" s="13"/>
      <c r="Q182" s="13"/>
      <c r="R182" s="13"/>
      <c r="S182" s="13"/>
      <c r="T182" s="13"/>
      <c r="U182" s="13"/>
      <c r="V182" s="13"/>
      <c r="W182" s="13"/>
      <c r="X182" s="13"/>
      <c r="Y182" s="13"/>
      <c r="Z182" s="13"/>
    </row>
    <row r="183" spans="1:26" ht="13.2">
      <c r="A183" s="7">
        <v>183</v>
      </c>
      <c r="B183" s="8">
        <v>44139</v>
      </c>
      <c r="C183" s="9" t="s">
        <v>44</v>
      </c>
      <c r="D183" s="9" t="s">
        <v>534</v>
      </c>
      <c r="E183" s="9" t="s">
        <v>535</v>
      </c>
      <c r="F183" s="10">
        <f>917798969432</f>
        <v>917798969432</v>
      </c>
      <c r="G183" s="9" t="s">
        <v>10</v>
      </c>
      <c r="H183" s="11" t="s">
        <v>380</v>
      </c>
      <c r="I183" s="29"/>
      <c r="J183" s="13"/>
      <c r="K183" s="13"/>
      <c r="L183" s="13"/>
      <c r="M183" s="13"/>
      <c r="N183" s="13"/>
      <c r="O183" s="13"/>
      <c r="P183" s="13"/>
      <c r="Q183" s="13"/>
      <c r="R183" s="13"/>
      <c r="S183" s="13"/>
      <c r="T183" s="13"/>
      <c r="U183" s="13"/>
      <c r="V183" s="13"/>
      <c r="W183" s="13"/>
      <c r="X183" s="13"/>
      <c r="Y183" s="13"/>
      <c r="Z183" s="13"/>
    </row>
    <row r="184" spans="1:26" ht="13.2">
      <c r="A184" s="7">
        <v>184</v>
      </c>
      <c r="B184" s="8">
        <v>44139</v>
      </c>
      <c r="C184" s="9" t="s">
        <v>34</v>
      </c>
      <c r="D184" s="9" t="s">
        <v>536</v>
      </c>
      <c r="E184" s="9" t="s">
        <v>537</v>
      </c>
      <c r="F184" s="10">
        <f>918732923225</f>
        <v>918732923225</v>
      </c>
      <c r="G184" s="9" t="s">
        <v>10</v>
      </c>
      <c r="H184" s="11" t="s">
        <v>380</v>
      </c>
      <c r="I184" s="29"/>
      <c r="J184" s="13"/>
      <c r="K184" s="13"/>
      <c r="L184" s="13"/>
      <c r="M184" s="13"/>
      <c r="N184" s="13"/>
      <c r="O184" s="13"/>
      <c r="P184" s="13"/>
      <c r="Q184" s="13"/>
      <c r="R184" s="13"/>
      <c r="S184" s="13"/>
      <c r="T184" s="13"/>
      <c r="U184" s="13"/>
      <c r="V184" s="13"/>
      <c r="W184" s="13"/>
      <c r="X184" s="13"/>
      <c r="Y184" s="13"/>
      <c r="Z184" s="13"/>
    </row>
    <row r="185" spans="1:26" ht="13.2">
      <c r="A185" s="7">
        <v>185</v>
      </c>
      <c r="B185" s="8">
        <v>44140</v>
      </c>
      <c r="C185" s="9" t="s">
        <v>7</v>
      </c>
      <c r="D185" s="9" t="s">
        <v>538</v>
      </c>
      <c r="E185" s="9" t="s">
        <v>539</v>
      </c>
      <c r="F185" s="10">
        <f>919742992098</f>
        <v>919742992098</v>
      </c>
      <c r="G185" s="9" t="s">
        <v>10</v>
      </c>
      <c r="H185" s="11" t="s">
        <v>505</v>
      </c>
      <c r="I185" s="29"/>
      <c r="J185" s="13"/>
      <c r="K185" s="13"/>
      <c r="L185" s="13"/>
      <c r="M185" s="13"/>
      <c r="N185" s="13"/>
      <c r="O185" s="13"/>
      <c r="P185" s="13"/>
      <c r="Q185" s="13"/>
      <c r="R185" s="13"/>
      <c r="S185" s="13"/>
      <c r="T185" s="13"/>
      <c r="U185" s="13"/>
      <c r="V185" s="13"/>
      <c r="W185" s="13"/>
      <c r="X185" s="13"/>
      <c r="Y185" s="13"/>
      <c r="Z185" s="13"/>
    </row>
    <row r="186" spans="1:26" ht="13.2">
      <c r="A186" s="7">
        <v>186</v>
      </c>
      <c r="B186" s="8">
        <v>44140</v>
      </c>
      <c r="C186" s="9" t="s">
        <v>7</v>
      </c>
      <c r="D186" s="9" t="s">
        <v>540</v>
      </c>
      <c r="E186" s="9" t="s">
        <v>541</v>
      </c>
      <c r="F186" s="10">
        <f>919765379559</f>
        <v>919765379559</v>
      </c>
      <c r="G186" s="9" t="s">
        <v>10</v>
      </c>
      <c r="H186" s="11" t="s">
        <v>505</v>
      </c>
      <c r="I186" s="11" t="s">
        <v>542</v>
      </c>
      <c r="J186" s="13"/>
      <c r="K186" s="7" t="s">
        <v>543</v>
      </c>
      <c r="L186" s="13"/>
      <c r="M186" s="13"/>
      <c r="N186" s="35"/>
      <c r="O186" s="35"/>
      <c r="P186" s="35"/>
      <c r="Q186" s="35"/>
      <c r="R186" s="35"/>
      <c r="S186" s="35"/>
      <c r="T186" s="35"/>
      <c r="U186" s="35"/>
      <c r="V186" s="35"/>
      <c r="W186" s="35"/>
      <c r="X186" s="35"/>
      <c r="Y186" s="35"/>
      <c r="Z186" s="35"/>
    </row>
    <row r="187" spans="1:26" ht="13.2">
      <c r="A187" s="7">
        <v>187</v>
      </c>
      <c r="B187" s="8">
        <v>44140</v>
      </c>
      <c r="C187" s="9" t="s">
        <v>7</v>
      </c>
      <c r="D187" s="9" t="s">
        <v>544</v>
      </c>
      <c r="E187" s="9" t="s">
        <v>545</v>
      </c>
      <c r="F187" s="10">
        <f>919423204300</f>
        <v>919423204300</v>
      </c>
      <c r="G187" s="9" t="s">
        <v>10</v>
      </c>
      <c r="H187" s="11" t="s">
        <v>546</v>
      </c>
      <c r="I187" s="29"/>
      <c r="J187" s="13"/>
      <c r="K187" s="13"/>
      <c r="L187" s="13"/>
      <c r="M187" s="13"/>
      <c r="N187" s="13"/>
      <c r="O187" s="13"/>
      <c r="P187" s="13"/>
      <c r="Q187" s="13"/>
      <c r="R187" s="13"/>
      <c r="S187" s="13"/>
      <c r="T187" s="13"/>
      <c r="U187" s="13"/>
      <c r="V187" s="13"/>
      <c r="W187" s="13"/>
      <c r="X187" s="13"/>
      <c r="Y187" s="13"/>
      <c r="Z187" s="13"/>
    </row>
    <row r="188" spans="1:26" ht="13.2">
      <c r="A188" s="21">
        <v>188</v>
      </c>
      <c r="B188" s="22">
        <v>44140</v>
      </c>
      <c r="C188" s="23" t="s">
        <v>34</v>
      </c>
      <c r="D188" s="23" t="s">
        <v>547</v>
      </c>
      <c r="E188" s="23" t="s">
        <v>548</v>
      </c>
      <c r="F188" s="36">
        <f>917875771247</f>
        <v>917875771247</v>
      </c>
      <c r="G188" s="23" t="s">
        <v>10</v>
      </c>
      <c r="H188" s="24" t="s">
        <v>66</v>
      </c>
      <c r="I188" s="24" t="s">
        <v>66</v>
      </c>
    </row>
    <row r="189" spans="1:26" ht="13.2">
      <c r="A189" s="25">
        <v>189</v>
      </c>
      <c r="B189" s="26">
        <v>44140</v>
      </c>
      <c r="C189" s="17" t="s">
        <v>7</v>
      </c>
      <c r="D189" s="17" t="s">
        <v>549</v>
      </c>
      <c r="E189" s="17" t="s">
        <v>550</v>
      </c>
      <c r="F189" s="18">
        <f>918600395806</f>
        <v>918600395806</v>
      </c>
      <c r="G189" s="17" t="s">
        <v>10</v>
      </c>
      <c r="H189" s="19" t="s">
        <v>551</v>
      </c>
      <c r="I189" s="19" t="s">
        <v>338</v>
      </c>
    </row>
    <row r="190" spans="1:26" ht="13.2">
      <c r="A190" s="7">
        <v>190</v>
      </c>
      <c r="B190" s="8">
        <v>44140</v>
      </c>
      <c r="C190" s="9" t="s">
        <v>7</v>
      </c>
      <c r="D190" s="9" t="s">
        <v>552</v>
      </c>
      <c r="E190" s="9" t="s">
        <v>553</v>
      </c>
      <c r="F190" s="9">
        <v>8850662775</v>
      </c>
      <c r="G190" s="9" t="s">
        <v>10</v>
      </c>
      <c r="H190" s="11" t="s">
        <v>554</v>
      </c>
      <c r="I190" s="11" t="s">
        <v>555</v>
      </c>
      <c r="J190" s="13"/>
      <c r="K190" s="13"/>
      <c r="L190" s="13"/>
      <c r="M190" s="13"/>
    </row>
    <row r="191" spans="1:26" ht="13.2">
      <c r="A191" s="25">
        <v>191</v>
      </c>
      <c r="B191" s="26">
        <v>44140</v>
      </c>
      <c r="C191" s="17" t="s">
        <v>34</v>
      </c>
      <c r="D191" s="17" t="s">
        <v>556</v>
      </c>
      <c r="E191" s="17" t="s">
        <v>557</v>
      </c>
      <c r="F191" s="18">
        <f>919403754186</f>
        <v>919403754186</v>
      </c>
      <c r="G191" s="17" t="s">
        <v>10</v>
      </c>
      <c r="H191" s="19" t="s">
        <v>558</v>
      </c>
      <c r="I191" s="19" t="s">
        <v>338</v>
      </c>
      <c r="J191" s="28"/>
    </row>
    <row r="192" spans="1:26" ht="13.2">
      <c r="A192" s="30">
        <v>192</v>
      </c>
      <c r="B192" s="31">
        <v>44140</v>
      </c>
      <c r="C192" s="32" t="s">
        <v>44</v>
      </c>
      <c r="D192" s="32" t="s">
        <v>559</v>
      </c>
      <c r="E192" s="32" t="s">
        <v>560</v>
      </c>
      <c r="F192" s="33">
        <f>919004044658</f>
        <v>919004044658</v>
      </c>
      <c r="G192" s="32" t="s">
        <v>10</v>
      </c>
      <c r="H192" s="34" t="s">
        <v>561</v>
      </c>
      <c r="I192" s="34" t="s">
        <v>174</v>
      </c>
      <c r="J192" s="30" t="s">
        <v>43</v>
      </c>
      <c r="K192" s="30" t="s">
        <v>43</v>
      </c>
      <c r="L192" s="30" t="s">
        <v>43</v>
      </c>
      <c r="M192" s="30" t="s">
        <v>43</v>
      </c>
      <c r="N192" s="30" t="s">
        <v>43</v>
      </c>
      <c r="O192" s="30" t="s">
        <v>43</v>
      </c>
      <c r="P192" s="35"/>
      <c r="Q192" s="35"/>
      <c r="R192" s="35"/>
      <c r="S192" s="35"/>
      <c r="T192" s="35"/>
      <c r="U192" s="35"/>
      <c r="V192" s="35"/>
      <c r="W192" s="35"/>
      <c r="X192" s="35"/>
      <c r="Y192" s="35"/>
      <c r="Z192" s="35"/>
    </row>
    <row r="193" spans="1:26" ht="13.2">
      <c r="A193" s="7">
        <v>193</v>
      </c>
      <c r="B193" s="8">
        <v>44140</v>
      </c>
      <c r="C193" s="9" t="s">
        <v>7</v>
      </c>
      <c r="D193" s="9" t="s">
        <v>562</v>
      </c>
      <c r="E193" s="9" t="s">
        <v>563</v>
      </c>
      <c r="F193" s="10">
        <f>917040273070</f>
        <v>917040273070</v>
      </c>
      <c r="G193" s="9" t="s">
        <v>10</v>
      </c>
      <c r="H193" s="11" t="s">
        <v>72</v>
      </c>
      <c r="I193" s="11" t="s">
        <v>564</v>
      </c>
      <c r="J193" s="7" t="s">
        <v>43</v>
      </c>
      <c r="K193" s="13"/>
      <c r="L193" s="13"/>
      <c r="M193" s="13"/>
      <c r="N193" s="13"/>
      <c r="O193" s="13"/>
      <c r="P193" s="13"/>
      <c r="Q193" s="13"/>
      <c r="R193" s="13"/>
      <c r="S193" s="13"/>
      <c r="T193" s="13"/>
      <c r="U193" s="13"/>
      <c r="V193" s="13"/>
      <c r="W193" s="13"/>
      <c r="X193" s="13"/>
      <c r="Y193" s="13"/>
      <c r="Z193" s="13"/>
    </row>
    <row r="194" spans="1:26" ht="13.2">
      <c r="A194" s="7">
        <v>194</v>
      </c>
      <c r="B194" s="8">
        <v>44140</v>
      </c>
      <c r="C194" s="9" t="s">
        <v>44</v>
      </c>
      <c r="D194" s="9" t="s">
        <v>565</v>
      </c>
      <c r="E194" s="9" t="s">
        <v>566</v>
      </c>
      <c r="F194" s="10">
        <f>918888308103</f>
        <v>918888308103</v>
      </c>
      <c r="G194" s="9" t="s">
        <v>10</v>
      </c>
      <c r="H194" s="11" t="s">
        <v>505</v>
      </c>
      <c r="I194" s="29"/>
      <c r="J194" s="13"/>
      <c r="K194" s="13"/>
      <c r="L194" s="13"/>
      <c r="M194" s="13"/>
      <c r="N194" s="13"/>
      <c r="O194" s="13"/>
      <c r="P194" s="13"/>
      <c r="Q194" s="13"/>
      <c r="R194" s="13"/>
      <c r="S194" s="13"/>
      <c r="T194" s="13"/>
      <c r="U194" s="13"/>
      <c r="V194" s="13"/>
      <c r="W194" s="13"/>
      <c r="X194" s="13"/>
      <c r="Y194" s="13"/>
      <c r="Z194" s="13"/>
    </row>
    <row r="195" spans="1:26" ht="13.2">
      <c r="A195" s="7">
        <v>195</v>
      </c>
      <c r="B195" s="8">
        <v>44140</v>
      </c>
      <c r="C195" s="9" t="s">
        <v>44</v>
      </c>
      <c r="D195" s="9" t="s">
        <v>567</v>
      </c>
      <c r="E195" s="9" t="s">
        <v>568</v>
      </c>
      <c r="F195" s="10">
        <f>919403940757</f>
        <v>919403940757</v>
      </c>
      <c r="G195" s="9" t="s">
        <v>37</v>
      </c>
      <c r="H195" s="11" t="s">
        <v>569</v>
      </c>
      <c r="I195" s="11" t="s">
        <v>570</v>
      </c>
      <c r="J195" s="7" t="s">
        <v>43</v>
      </c>
      <c r="K195" s="13"/>
      <c r="L195" s="13"/>
      <c r="M195" s="13"/>
      <c r="N195" s="13"/>
      <c r="O195" s="13"/>
      <c r="P195" s="13"/>
      <c r="Q195" s="13"/>
      <c r="R195" s="13"/>
      <c r="S195" s="13"/>
      <c r="T195" s="13"/>
      <c r="U195" s="13"/>
      <c r="V195" s="13"/>
      <c r="W195" s="13"/>
      <c r="X195" s="13"/>
      <c r="Y195" s="13"/>
      <c r="Z195" s="13"/>
    </row>
    <row r="196" spans="1:26" ht="13.2">
      <c r="A196" s="38">
        <v>196</v>
      </c>
      <c r="B196" s="39">
        <v>44140</v>
      </c>
      <c r="C196" s="40" t="s">
        <v>44</v>
      </c>
      <c r="D196" s="40" t="s">
        <v>571</v>
      </c>
      <c r="E196" s="40" t="s">
        <v>572</v>
      </c>
      <c r="F196" s="41">
        <f>919769773772</f>
        <v>919769773772</v>
      </c>
      <c r="G196" s="40" t="s">
        <v>10</v>
      </c>
      <c r="H196" s="42" t="s">
        <v>573</v>
      </c>
      <c r="I196" s="43"/>
      <c r="J196" s="44"/>
      <c r="K196" s="44"/>
      <c r="L196" s="44"/>
      <c r="M196" s="44"/>
      <c r="N196" s="44"/>
      <c r="O196" s="44"/>
      <c r="P196" s="44"/>
      <c r="Q196" s="44"/>
      <c r="R196" s="44"/>
      <c r="S196" s="44"/>
      <c r="T196" s="44"/>
      <c r="U196" s="44"/>
      <c r="V196" s="44"/>
      <c r="W196" s="44"/>
      <c r="X196" s="44"/>
      <c r="Y196" s="44"/>
      <c r="Z196" s="44"/>
    </row>
    <row r="197" spans="1:26" ht="13.2">
      <c r="A197" s="7">
        <v>197</v>
      </c>
      <c r="B197" s="8">
        <v>44140</v>
      </c>
      <c r="C197" s="9" t="s">
        <v>7</v>
      </c>
      <c r="D197" s="9" t="s">
        <v>574</v>
      </c>
      <c r="E197" s="9" t="s">
        <v>575</v>
      </c>
      <c r="F197" s="9">
        <v>9545948928</v>
      </c>
      <c r="G197" s="9" t="s">
        <v>10</v>
      </c>
      <c r="H197" s="11" t="s">
        <v>90</v>
      </c>
      <c r="I197" s="29"/>
      <c r="J197" s="13"/>
      <c r="K197" s="13"/>
      <c r="L197" s="13"/>
      <c r="M197" s="13"/>
      <c r="N197" s="13"/>
      <c r="O197" s="13"/>
      <c r="P197" s="13"/>
      <c r="Q197" s="13"/>
      <c r="R197" s="13"/>
      <c r="S197" s="13"/>
      <c r="T197" s="13"/>
      <c r="U197" s="13"/>
      <c r="V197" s="13"/>
      <c r="W197" s="13"/>
      <c r="X197" s="13"/>
      <c r="Y197" s="13"/>
      <c r="Z197" s="13"/>
    </row>
    <row r="198" spans="1:26" ht="13.2">
      <c r="A198" s="7">
        <v>198</v>
      </c>
      <c r="B198" s="8">
        <v>44140</v>
      </c>
      <c r="C198" s="9" t="s">
        <v>7</v>
      </c>
      <c r="D198" s="9" t="s">
        <v>576</v>
      </c>
      <c r="E198" s="9" t="s">
        <v>577</v>
      </c>
      <c r="F198" s="10">
        <f>918055015284</f>
        <v>918055015284</v>
      </c>
      <c r="G198" s="9" t="s">
        <v>10</v>
      </c>
      <c r="H198" s="11" t="s">
        <v>578</v>
      </c>
      <c r="I198" s="29"/>
      <c r="J198" s="13"/>
      <c r="K198" s="13"/>
      <c r="L198" s="13"/>
      <c r="M198" s="13"/>
      <c r="N198" s="13"/>
      <c r="O198" s="13"/>
      <c r="P198" s="13"/>
      <c r="Q198" s="13"/>
      <c r="R198" s="13"/>
      <c r="S198" s="13"/>
      <c r="T198" s="13"/>
      <c r="U198" s="13"/>
      <c r="V198" s="13"/>
      <c r="W198" s="13"/>
      <c r="X198" s="13"/>
      <c r="Y198" s="13"/>
      <c r="Z198" s="13"/>
    </row>
    <row r="199" spans="1:26" ht="13.2">
      <c r="A199" s="25">
        <v>199</v>
      </c>
      <c r="B199" s="26">
        <v>44141</v>
      </c>
      <c r="C199" s="17" t="s">
        <v>34</v>
      </c>
      <c r="D199" s="17" t="s">
        <v>579</v>
      </c>
      <c r="E199" s="17" t="s">
        <v>580</v>
      </c>
      <c r="F199" s="18">
        <f>917709998886</f>
        <v>917709998886</v>
      </c>
      <c r="G199" s="17" t="s">
        <v>10</v>
      </c>
      <c r="H199" s="19" t="s">
        <v>581</v>
      </c>
      <c r="I199" s="19" t="s">
        <v>66</v>
      </c>
      <c r="J199" s="28"/>
    </row>
    <row r="200" spans="1:26" ht="13.2">
      <c r="A200" s="7">
        <v>200</v>
      </c>
      <c r="B200" s="8">
        <v>44141</v>
      </c>
      <c r="C200" s="9" t="s">
        <v>7</v>
      </c>
      <c r="D200" s="9" t="s">
        <v>582</v>
      </c>
      <c r="E200" s="9" t="s">
        <v>583</v>
      </c>
      <c r="F200" s="10">
        <f>919179273174</f>
        <v>919179273174</v>
      </c>
      <c r="G200" s="9" t="s">
        <v>10</v>
      </c>
      <c r="H200" s="11" t="s">
        <v>584</v>
      </c>
      <c r="I200" s="11" t="s">
        <v>87</v>
      </c>
      <c r="J200" s="13"/>
    </row>
    <row r="201" spans="1:26" ht="13.2">
      <c r="A201" s="7">
        <v>201</v>
      </c>
      <c r="B201" s="8">
        <v>44141</v>
      </c>
      <c r="C201" s="9" t="s">
        <v>44</v>
      </c>
      <c r="D201" s="9" t="s">
        <v>585</v>
      </c>
      <c r="E201" s="9" t="s">
        <v>586</v>
      </c>
      <c r="F201" s="10">
        <f>918878852558</f>
        <v>918878852558</v>
      </c>
      <c r="G201" s="9" t="s">
        <v>587</v>
      </c>
      <c r="H201" s="11" t="s">
        <v>327</v>
      </c>
      <c r="I201" s="11" t="s">
        <v>588</v>
      </c>
      <c r="J201" s="7" t="s">
        <v>43</v>
      </c>
      <c r="K201" s="13"/>
      <c r="L201" s="13"/>
      <c r="M201" s="13"/>
      <c r="N201" s="13"/>
      <c r="O201" s="13"/>
      <c r="P201" s="13"/>
      <c r="Q201" s="13"/>
      <c r="R201" s="13"/>
      <c r="S201" s="13"/>
      <c r="T201" s="13"/>
      <c r="U201" s="13"/>
      <c r="V201" s="13"/>
      <c r="W201" s="13"/>
      <c r="X201" s="13"/>
      <c r="Y201" s="13"/>
      <c r="Z201" s="13"/>
    </row>
    <row r="202" spans="1:26" ht="13.2">
      <c r="A202" s="7">
        <v>202</v>
      </c>
      <c r="B202" s="8">
        <v>44141</v>
      </c>
      <c r="C202" s="9" t="s">
        <v>34</v>
      </c>
      <c r="D202" s="9" t="s">
        <v>589</v>
      </c>
      <c r="E202" s="9" t="s">
        <v>590</v>
      </c>
      <c r="F202" s="10">
        <f>919789097237</f>
        <v>919789097237</v>
      </c>
      <c r="G202" s="9" t="s">
        <v>10</v>
      </c>
      <c r="H202" s="11" t="s">
        <v>591</v>
      </c>
      <c r="I202" s="29"/>
      <c r="J202" s="13"/>
      <c r="K202" s="13"/>
      <c r="L202" s="13"/>
      <c r="M202" s="13"/>
      <c r="N202" s="13"/>
      <c r="O202" s="13"/>
      <c r="P202" s="13"/>
      <c r="Q202" s="13"/>
      <c r="R202" s="13"/>
      <c r="S202" s="13"/>
      <c r="T202" s="13"/>
      <c r="U202" s="13"/>
      <c r="V202" s="13"/>
      <c r="W202" s="13"/>
      <c r="X202" s="13"/>
      <c r="Y202" s="13"/>
      <c r="Z202" s="13"/>
    </row>
    <row r="203" spans="1:26" ht="13.2">
      <c r="A203" s="7">
        <v>203</v>
      </c>
      <c r="B203" s="8">
        <v>44141</v>
      </c>
      <c r="C203" s="9" t="s">
        <v>34</v>
      </c>
      <c r="D203" s="9" t="s">
        <v>592</v>
      </c>
      <c r="E203" s="9" t="s">
        <v>593</v>
      </c>
      <c r="F203" s="10">
        <f>919176351041</f>
        <v>919176351041</v>
      </c>
      <c r="G203" s="9" t="s">
        <v>10</v>
      </c>
      <c r="H203" s="11" t="s">
        <v>72</v>
      </c>
      <c r="I203" s="11" t="s">
        <v>594</v>
      </c>
      <c r="J203" s="13"/>
      <c r="K203" s="13"/>
      <c r="L203" s="13"/>
      <c r="M203" s="13"/>
    </row>
    <row r="204" spans="1:26" ht="26.4">
      <c r="A204" s="7">
        <v>204</v>
      </c>
      <c r="B204" s="8">
        <v>44142</v>
      </c>
      <c r="C204" s="9" t="s">
        <v>7</v>
      </c>
      <c r="D204" s="9" t="s">
        <v>595</v>
      </c>
      <c r="E204" s="9" t="s">
        <v>596</v>
      </c>
      <c r="F204" s="10">
        <f>919960657477</f>
        <v>919960657477</v>
      </c>
      <c r="G204" s="9" t="s">
        <v>10</v>
      </c>
      <c r="H204" s="11" t="s">
        <v>597</v>
      </c>
      <c r="I204" s="11" t="s">
        <v>598</v>
      </c>
      <c r="J204" s="7" t="s">
        <v>420</v>
      </c>
      <c r="K204" s="13"/>
      <c r="L204" s="13"/>
      <c r="M204" s="13"/>
      <c r="N204" s="13"/>
      <c r="O204" s="13"/>
      <c r="P204" s="13"/>
      <c r="Q204" s="13"/>
      <c r="R204" s="13"/>
      <c r="S204" s="13"/>
      <c r="T204" s="13"/>
      <c r="U204" s="13"/>
      <c r="V204" s="13"/>
      <c r="W204" s="13"/>
      <c r="X204" s="13"/>
      <c r="Y204" s="13"/>
      <c r="Z204" s="13"/>
    </row>
    <row r="205" spans="1:26" ht="26.4">
      <c r="A205" s="21">
        <v>205</v>
      </c>
      <c r="B205" s="22">
        <v>44142</v>
      </c>
      <c r="C205" s="23" t="s">
        <v>44</v>
      </c>
      <c r="D205" s="23" t="s">
        <v>599</v>
      </c>
      <c r="E205" s="23" t="s">
        <v>600</v>
      </c>
      <c r="F205" s="36">
        <f>919860488414</f>
        <v>919860488414</v>
      </c>
      <c r="G205" s="23" t="s">
        <v>10</v>
      </c>
      <c r="H205" s="24" t="s">
        <v>601</v>
      </c>
      <c r="I205" s="24" t="s">
        <v>594</v>
      </c>
      <c r="J205" s="30" t="s">
        <v>411</v>
      </c>
      <c r="K205" s="30" t="s">
        <v>411</v>
      </c>
      <c r="L205" s="30" t="s">
        <v>411</v>
      </c>
      <c r="M205" s="30" t="s">
        <v>411</v>
      </c>
      <c r="N205" s="30" t="s">
        <v>411</v>
      </c>
      <c r="O205" s="30" t="s">
        <v>411</v>
      </c>
      <c r="P205" s="30" t="s">
        <v>411</v>
      </c>
      <c r="Q205" s="30" t="s">
        <v>411</v>
      </c>
    </row>
    <row r="206" spans="1:26" ht="13.2">
      <c r="A206" s="7">
        <v>206</v>
      </c>
      <c r="B206" s="8">
        <v>44142</v>
      </c>
      <c r="C206" s="9" t="s">
        <v>7</v>
      </c>
      <c r="D206" s="9" t="s">
        <v>602</v>
      </c>
      <c r="E206" s="9" t="s">
        <v>603</v>
      </c>
      <c r="F206" s="10">
        <f>9107709043839</f>
        <v>9107709043839</v>
      </c>
      <c r="G206" s="9" t="s">
        <v>10</v>
      </c>
      <c r="H206" s="11" t="s">
        <v>211</v>
      </c>
      <c r="I206" s="11" t="s">
        <v>604</v>
      </c>
      <c r="J206" s="7" t="s">
        <v>411</v>
      </c>
      <c r="K206" s="7" t="s">
        <v>411</v>
      </c>
      <c r="L206" s="13"/>
      <c r="M206" s="13"/>
      <c r="N206" s="13"/>
      <c r="O206" s="13"/>
      <c r="P206" s="13"/>
      <c r="Q206" s="13"/>
      <c r="R206" s="13"/>
      <c r="S206" s="13"/>
      <c r="T206" s="13"/>
      <c r="U206" s="13"/>
      <c r="V206" s="13"/>
      <c r="W206" s="13"/>
      <c r="X206" s="13"/>
      <c r="Y206" s="13"/>
      <c r="Z206" s="13"/>
    </row>
    <row r="207" spans="1:26" ht="13.2">
      <c r="A207" s="7">
        <v>207</v>
      </c>
      <c r="B207" s="8">
        <v>44142</v>
      </c>
      <c r="C207" s="9" t="s">
        <v>44</v>
      </c>
      <c r="D207" s="9" t="s">
        <v>605</v>
      </c>
      <c r="E207" s="9" t="s">
        <v>606</v>
      </c>
      <c r="F207" s="10">
        <f>9109922335444</f>
        <v>9109922335444</v>
      </c>
      <c r="G207" s="9" t="s">
        <v>10</v>
      </c>
      <c r="H207" s="11" t="s">
        <v>607</v>
      </c>
      <c r="I207" s="29"/>
      <c r="J207" s="13"/>
      <c r="K207" s="13"/>
      <c r="L207" s="13"/>
      <c r="M207" s="13"/>
      <c r="N207" s="13"/>
      <c r="O207" s="13"/>
      <c r="P207" s="13"/>
      <c r="Q207" s="13"/>
      <c r="R207" s="13"/>
      <c r="S207" s="13"/>
      <c r="T207" s="13"/>
      <c r="U207" s="13"/>
      <c r="V207" s="13"/>
      <c r="W207" s="13"/>
      <c r="X207" s="13"/>
      <c r="Y207" s="13"/>
      <c r="Z207" s="13"/>
    </row>
    <row r="208" spans="1:26" ht="13.2">
      <c r="A208" s="7">
        <v>208</v>
      </c>
      <c r="B208" s="8">
        <v>44142</v>
      </c>
      <c r="C208" s="9" t="s">
        <v>44</v>
      </c>
      <c r="D208" s="9" t="s">
        <v>608</v>
      </c>
      <c r="E208" s="9" t="s">
        <v>609</v>
      </c>
      <c r="F208" s="10">
        <f>919866362240</f>
        <v>919866362240</v>
      </c>
      <c r="G208" s="9" t="s">
        <v>610</v>
      </c>
      <c r="H208" s="11" t="s">
        <v>611</v>
      </c>
      <c r="I208" s="29"/>
      <c r="J208" s="13"/>
      <c r="K208" s="13"/>
      <c r="L208" s="13"/>
      <c r="M208" s="13"/>
      <c r="N208" s="13"/>
      <c r="O208" s="13"/>
      <c r="P208" s="13"/>
      <c r="Q208" s="13"/>
      <c r="R208" s="13"/>
      <c r="S208" s="13"/>
      <c r="T208" s="13"/>
      <c r="U208" s="13"/>
      <c r="V208" s="13"/>
      <c r="W208" s="13"/>
      <c r="X208" s="13"/>
      <c r="Y208" s="13"/>
      <c r="Z208" s="13"/>
    </row>
    <row r="209" spans="1:26" ht="13.2">
      <c r="A209" s="25">
        <v>209</v>
      </c>
      <c r="B209" s="26">
        <v>44142</v>
      </c>
      <c r="C209" s="17" t="s">
        <v>7</v>
      </c>
      <c r="D209" s="17" t="s">
        <v>612</v>
      </c>
      <c r="E209" s="17" t="s">
        <v>613</v>
      </c>
      <c r="F209" s="18">
        <f>919158636301</f>
        <v>919158636301</v>
      </c>
      <c r="G209" s="17" t="s">
        <v>37</v>
      </c>
      <c r="H209" s="19" t="s">
        <v>353</v>
      </c>
      <c r="I209" s="19" t="s">
        <v>614</v>
      </c>
      <c r="J209" s="28"/>
      <c r="K209" s="28"/>
      <c r="L209" s="28"/>
      <c r="M209" s="28"/>
      <c r="N209" s="28"/>
      <c r="O209" s="28"/>
      <c r="P209" s="28"/>
      <c r="Q209" s="28"/>
      <c r="R209" s="28"/>
      <c r="S209" s="28"/>
      <c r="T209" s="28"/>
      <c r="U209" s="28"/>
      <c r="V209" s="28"/>
      <c r="W209" s="28"/>
      <c r="X209" s="28"/>
      <c r="Y209" s="28"/>
      <c r="Z209" s="28"/>
    </row>
    <row r="210" spans="1:26" ht="26.4">
      <c r="A210" s="7">
        <v>210</v>
      </c>
      <c r="B210" s="8">
        <v>44142</v>
      </c>
      <c r="C210" s="9" t="s">
        <v>44</v>
      </c>
      <c r="D210" s="9" t="s">
        <v>615</v>
      </c>
      <c r="E210" s="9" t="s">
        <v>616</v>
      </c>
      <c r="F210" s="10">
        <f>918237316978</f>
        <v>918237316978</v>
      </c>
      <c r="G210" s="9" t="s">
        <v>10</v>
      </c>
      <c r="H210" s="11" t="s">
        <v>211</v>
      </c>
      <c r="I210" s="11" t="s">
        <v>617</v>
      </c>
      <c r="J210" s="7" t="s">
        <v>43</v>
      </c>
      <c r="K210" s="7" t="s">
        <v>43</v>
      </c>
      <c r="L210" s="7" t="s">
        <v>43</v>
      </c>
      <c r="M210" s="7" t="s">
        <v>43</v>
      </c>
      <c r="N210" s="7" t="s">
        <v>276</v>
      </c>
      <c r="O210" s="13"/>
      <c r="P210" s="13"/>
      <c r="Q210" s="13"/>
      <c r="R210" s="13"/>
      <c r="S210" s="13"/>
      <c r="T210" s="13"/>
      <c r="U210" s="13"/>
      <c r="V210" s="13"/>
      <c r="W210" s="13"/>
      <c r="X210" s="13"/>
      <c r="Y210" s="13"/>
      <c r="Z210" s="13"/>
    </row>
    <row r="211" spans="1:26" ht="13.2">
      <c r="A211" s="30">
        <v>211</v>
      </c>
      <c r="B211" s="31">
        <v>44142</v>
      </c>
      <c r="C211" s="32" t="s">
        <v>7</v>
      </c>
      <c r="D211" s="32" t="s">
        <v>618</v>
      </c>
      <c r="E211" s="32" t="s">
        <v>619</v>
      </c>
      <c r="F211" s="33">
        <f>919284161312</f>
        <v>919284161312</v>
      </c>
      <c r="G211" s="32" t="s">
        <v>10</v>
      </c>
      <c r="H211" s="34" t="s">
        <v>620</v>
      </c>
      <c r="I211" s="34" t="s">
        <v>621</v>
      </c>
      <c r="J211" s="30" t="s">
        <v>43</v>
      </c>
      <c r="K211" s="30" t="s">
        <v>276</v>
      </c>
      <c r="L211" s="30" t="s">
        <v>276</v>
      </c>
      <c r="M211" s="30" t="s">
        <v>276</v>
      </c>
      <c r="N211" s="30" t="s">
        <v>276</v>
      </c>
      <c r="O211" s="30" t="s">
        <v>622</v>
      </c>
      <c r="P211" s="35"/>
      <c r="Q211" s="35"/>
      <c r="R211" s="35"/>
      <c r="S211" s="12"/>
      <c r="T211" s="12"/>
      <c r="U211" s="12"/>
      <c r="V211" s="12"/>
      <c r="W211" s="12"/>
      <c r="X211" s="12"/>
      <c r="Y211" s="12"/>
      <c r="Z211" s="12"/>
    </row>
    <row r="212" spans="1:26" ht="13.2">
      <c r="A212" s="7">
        <v>212</v>
      </c>
      <c r="B212" s="8">
        <v>44142</v>
      </c>
      <c r="C212" s="9" t="s">
        <v>7</v>
      </c>
      <c r="D212" s="9" t="s">
        <v>623</v>
      </c>
      <c r="E212" s="9" t="s">
        <v>624</v>
      </c>
      <c r="F212" s="10">
        <f>918387024075</f>
        <v>918387024075</v>
      </c>
      <c r="G212" s="9" t="s">
        <v>625</v>
      </c>
      <c r="H212" s="11" t="s">
        <v>87</v>
      </c>
      <c r="I212" s="29"/>
      <c r="J212" s="13"/>
      <c r="K212" s="13"/>
      <c r="L212" s="13"/>
      <c r="M212" s="13"/>
      <c r="N212" s="13"/>
      <c r="O212" s="13"/>
      <c r="P212" s="13"/>
      <c r="Q212" s="13"/>
      <c r="R212" s="13"/>
      <c r="S212" s="13"/>
      <c r="T212" s="13"/>
      <c r="U212" s="13"/>
      <c r="V212" s="13"/>
      <c r="W212" s="13"/>
      <c r="X212" s="13"/>
      <c r="Y212" s="13"/>
      <c r="Z212" s="13"/>
    </row>
    <row r="213" spans="1:26" ht="13.2">
      <c r="A213" s="7">
        <v>213</v>
      </c>
      <c r="B213" s="8">
        <v>44142</v>
      </c>
      <c r="C213" s="9" t="s">
        <v>7</v>
      </c>
      <c r="D213" s="9" t="s">
        <v>626</v>
      </c>
      <c r="E213" s="9" t="s">
        <v>627</v>
      </c>
      <c r="F213" s="10">
        <f>918149803348</f>
        <v>918149803348</v>
      </c>
      <c r="G213" s="9" t="s">
        <v>374</v>
      </c>
      <c r="H213" s="11" t="s">
        <v>628</v>
      </c>
      <c r="I213" s="11" t="s">
        <v>629</v>
      </c>
      <c r="J213" s="13"/>
    </row>
    <row r="214" spans="1:26" ht="13.2">
      <c r="A214" s="7">
        <v>214</v>
      </c>
      <c r="B214" s="8">
        <v>44143</v>
      </c>
      <c r="C214" s="9" t="s">
        <v>7</v>
      </c>
      <c r="D214" s="9" t="s">
        <v>630</v>
      </c>
      <c r="E214" s="9" t="s">
        <v>631</v>
      </c>
      <c r="F214" s="10">
        <f>919926553150</f>
        <v>919926553150</v>
      </c>
      <c r="G214" s="9" t="s">
        <v>10</v>
      </c>
      <c r="H214" s="11" t="s">
        <v>72</v>
      </c>
      <c r="I214" s="29"/>
      <c r="J214" s="13"/>
    </row>
    <row r="215" spans="1:26" ht="13.2">
      <c r="A215" s="7">
        <v>215</v>
      </c>
      <c r="B215" s="8">
        <v>44143</v>
      </c>
      <c r="C215" s="9" t="s">
        <v>44</v>
      </c>
      <c r="D215" s="9" t="s">
        <v>632</v>
      </c>
      <c r="E215" s="9" t="s">
        <v>633</v>
      </c>
      <c r="F215" s="10">
        <f>919096690847</f>
        <v>919096690847</v>
      </c>
      <c r="G215" s="9" t="s">
        <v>10</v>
      </c>
      <c r="H215" s="11" t="s">
        <v>338</v>
      </c>
      <c r="I215" s="29"/>
      <c r="J215" s="13"/>
      <c r="K215" s="13"/>
      <c r="L215" s="13"/>
      <c r="M215" s="13"/>
      <c r="N215" s="13"/>
      <c r="O215" s="13"/>
      <c r="P215" s="13"/>
      <c r="Q215" s="13"/>
      <c r="R215" s="13"/>
      <c r="S215" s="13"/>
      <c r="T215" s="13"/>
      <c r="U215" s="13"/>
      <c r="V215" s="13"/>
      <c r="W215" s="13"/>
      <c r="X215" s="13"/>
      <c r="Y215" s="13"/>
      <c r="Z215" s="13"/>
    </row>
    <row r="216" spans="1:26" ht="13.2">
      <c r="A216" s="7">
        <v>216</v>
      </c>
      <c r="B216" s="8">
        <v>44143</v>
      </c>
      <c r="C216" s="9" t="s">
        <v>44</v>
      </c>
      <c r="D216" s="9" t="s">
        <v>634</v>
      </c>
      <c r="E216" s="9" t="s">
        <v>635</v>
      </c>
      <c r="F216" s="10">
        <f>918793757475</f>
        <v>918793757475</v>
      </c>
      <c r="G216" s="9" t="s">
        <v>10</v>
      </c>
      <c r="H216" s="11" t="s">
        <v>636</v>
      </c>
      <c r="I216" s="11" t="s">
        <v>276</v>
      </c>
      <c r="J216" s="7" t="s">
        <v>637</v>
      </c>
      <c r="K216" s="11" t="s">
        <v>276</v>
      </c>
      <c r="L216" s="11" t="s">
        <v>276</v>
      </c>
      <c r="M216" s="11" t="s">
        <v>276</v>
      </c>
      <c r="N216" s="11" t="s">
        <v>276</v>
      </c>
      <c r="O216" s="11" t="s">
        <v>276</v>
      </c>
      <c r="P216" s="13"/>
      <c r="Q216" s="13"/>
      <c r="R216" s="13"/>
    </row>
    <row r="217" spans="1:26" ht="13.2">
      <c r="A217" s="25">
        <v>217</v>
      </c>
      <c r="B217" s="26">
        <v>44143</v>
      </c>
      <c r="C217" s="17" t="s">
        <v>7</v>
      </c>
      <c r="D217" s="17" t="s">
        <v>638</v>
      </c>
      <c r="E217" s="17" t="s">
        <v>639</v>
      </c>
      <c r="F217" s="17">
        <v>9096673166</v>
      </c>
      <c r="G217" s="17" t="s">
        <v>10</v>
      </c>
      <c r="H217" s="19" t="s">
        <v>353</v>
      </c>
      <c r="I217" s="19" t="s">
        <v>614</v>
      </c>
      <c r="J217" s="25" t="s">
        <v>640</v>
      </c>
      <c r="K217" s="28"/>
      <c r="L217" s="28"/>
      <c r="M217" s="28"/>
      <c r="N217" s="28"/>
      <c r="O217" s="28"/>
      <c r="P217" s="28"/>
      <c r="Q217" s="28"/>
      <c r="R217" s="28"/>
      <c r="S217" s="28"/>
      <c r="T217" s="28"/>
      <c r="U217" s="28"/>
      <c r="V217" s="28"/>
      <c r="W217" s="28"/>
      <c r="X217" s="28"/>
      <c r="Y217" s="28"/>
      <c r="Z217" s="28"/>
    </row>
    <row r="218" spans="1:26" ht="13.2">
      <c r="A218" s="7">
        <v>218</v>
      </c>
      <c r="B218" s="8">
        <v>44143</v>
      </c>
      <c r="C218" s="9" t="s">
        <v>44</v>
      </c>
      <c r="D218" s="9" t="s">
        <v>641</v>
      </c>
      <c r="E218" s="9" t="s">
        <v>642</v>
      </c>
      <c r="F218" s="9">
        <v>6467674646</v>
      </c>
      <c r="G218" s="9" t="s">
        <v>10</v>
      </c>
      <c r="H218" s="11" t="s">
        <v>205</v>
      </c>
      <c r="I218" s="29"/>
      <c r="J218" s="13"/>
    </row>
    <row r="219" spans="1:26" ht="13.2">
      <c r="A219" s="25">
        <v>219</v>
      </c>
      <c r="B219" s="26">
        <v>44143</v>
      </c>
      <c r="C219" s="17" t="s">
        <v>7</v>
      </c>
      <c r="D219" s="17" t="s">
        <v>643</v>
      </c>
      <c r="E219" s="17" t="s">
        <v>644</v>
      </c>
      <c r="F219" s="18">
        <f>919594021999</f>
        <v>919594021999</v>
      </c>
      <c r="G219" s="17" t="s">
        <v>10</v>
      </c>
      <c r="H219" s="19" t="s">
        <v>353</v>
      </c>
      <c r="I219" s="27"/>
      <c r="J219" s="28"/>
      <c r="K219" s="28"/>
      <c r="L219" s="28"/>
      <c r="M219" s="28"/>
      <c r="N219" s="28"/>
      <c r="O219" s="28"/>
      <c r="P219" s="28"/>
      <c r="Q219" s="28"/>
      <c r="R219" s="28"/>
      <c r="S219" s="28"/>
      <c r="T219" s="28"/>
      <c r="U219" s="28"/>
      <c r="V219" s="28"/>
      <c r="W219" s="28"/>
      <c r="X219" s="28"/>
      <c r="Y219" s="28"/>
      <c r="Z219" s="28"/>
    </row>
    <row r="220" spans="1:26" ht="13.2">
      <c r="A220" s="7">
        <v>220</v>
      </c>
      <c r="B220" s="8">
        <v>44143</v>
      </c>
      <c r="C220" s="9" t="s">
        <v>34</v>
      </c>
      <c r="D220" s="9" t="s">
        <v>645</v>
      </c>
      <c r="E220" s="9" t="s">
        <v>646</v>
      </c>
      <c r="F220" s="10">
        <f>919920335168</f>
        <v>919920335168</v>
      </c>
      <c r="G220" s="9" t="s">
        <v>37</v>
      </c>
      <c r="H220" s="11" t="s">
        <v>211</v>
      </c>
      <c r="I220" s="11" t="s">
        <v>647</v>
      </c>
      <c r="J220" s="7" t="s">
        <v>43</v>
      </c>
      <c r="K220" s="13"/>
      <c r="L220" s="13"/>
      <c r="M220" s="13"/>
      <c r="N220" s="13"/>
      <c r="O220" s="13"/>
    </row>
    <row r="221" spans="1:26" ht="13.2">
      <c r="A221" s="7">
        <v>221</v>
      </c>
      <c r="B221" s="8">
        <v>44143</v>
      </c>
      <c r="C221" s="9" t="s">
        <v>7</v>
      </c>
      <c r="D221" s="9" t="s">
        <v>648</v>
      </c>
      <c r="E221" s="9" t="s">
        <v>649</v>
      </c>
      <c r="F221" s="10">
        <f>9109922024040</f>
        <v>9109922024040</v>
      </c>
      <c r="G221" s="9" t="s">
        <v>650</v>
      </c>
      <c r="H221" s="11" t="s">
        <v>125</v>
      </c>
      <c r="I221" s="29"/>
      <c r="J221" s="13"/>
      <c r="K221" s="13"/>
    </row>
    <row r="222" spans="1:26" ht="13.2">
      <c r="A222" s="25">
        <v>222</v>
      </c>
      <c r="B222" s="26">
        <v>44143</v>
      </c>
      <c r="C222" s="17" t="s">
        <v>7</v>
      </c>
      <c r="D222" s="17" t="s">
        <v>651</v>
      </c>
      <c r="E222" s="17" t="s">
        <v>652</v>
      </c>
      <c r="F222" s="18">
        <f>919404274499</f>
        <v>919404274499</v>
      </c>
      <c r="G222" s="17" t="s">
        <v>10</v>
      </c>
      <c r="H222" s="19" t="s">
        <v>653</v>
      </c>
      <c r="I222" s="27"/>
      <c r="J222" s="28"/>
      <c r="K222" s="28"/>
      <c r="L222" s="28"/>
      <c r="M222" s="28"/>
      <c r="N222" s="28"/>
      <c r="O222" s="28"/>
      <c r="P222" s="28"/>
      <c r="Q222" s="28"/>
      <c r="R222" s="28"/>
      <c r="S222" s="28"/>
      <c r="T222" s="28"/>
      <c r="U222" s="28"/>
      <c r="V222" s="28"/>
      <c r="W222" s="28"/>
      <c r="X222" s="28"/>
      <c r="Y222" s="28"/>
      <c r="Z222" s="28"/>
    </row>
    <row r="223" spans="1:26" ht="13.2">
      <c r="A223" s="7">
        <v>223</v>
      </c>
      <c r="B223" s="8">
        <v>44143</v>
      </c>
      <c r="C223" s="9" t="s">
        <v>44</v>
      </c>
      <c r="D223" s="9" t="s">
        <v>654</v>
      </c>
      <c r="E223" s="9" t="s">
        <v>655</v>
      </c>
      <c r="F223" s="10">
        <f>919762388414</f>
        <v>919762388414</v>
      </c>
      <c r="G223" s="9" t="s">
        <v>10</v>
      </c>
      <c r="H223" s="11" t="s">
        <v>656</v>
      </c>
      <c r="I223" s="29"/>
      <c r="J223" s="13"/>
    </row>
    <row r="224" spans="1:26" ht="13.2">
      <c r="A224" s="7">
        <v>224</v>
      </c>
      <c r="B224" s="8">
        <v>44143</v>
      </c>
      <c r="C224" s="9" t="s">
        <v>7</v>
      </c>
      <c r="D224" s="9" t="s">
        <v>657</v>
      </c>
      <c r="E224" s="9" t="s">
        <v>658</v>
      </c>
      <c r="F224" s="10">
        <f>919850385563</f>
        <v>919850385563</v>
      </c>
      <c r="G224" s="9" t="s">
        <v>37</v>
      </c>
      <c r="H224" s="11" t="s">
        <v>659</v>
      </c>
      <c r="I224" s="29"/>
      <c r="J224" s="13"/>
      <c r="K224" s="13"/>
      <c r="L224" s="13"/>
      <c r="M224" s="13"/>
      <c r="N224" s="13"/>
      <c r="O224" s="13"/>
      <c r="P224" s="13"/>
      <c r="Q224" s="13"/>
      <c r="R224" s="13"/>
      <c r="S224" s="13"/>
      <c r="T224" s="13"/>
      <c r="U224" s="13"/>
      <c r="V224" s="13"/>
      <c r="W224" s="13"/>
      <c r="X224" s="13"/>
      <c r="Y224" s="13"/>
      <c r="Z224" s="13"/>
    </row>
    <row r="225" spans="1:26" ht="13.2">
      <c r="A225" s="25">
        <v>225</v>
      </c>
      <c r="B225" s="26">
        <v>44144</v>
      </c>
      <c r="C225" s="17" t="s">
        <v>44</v>
      </c>
      <c r="D225" s="17" t="s">
        <v>660</v>
      </c>
      <c r="E225" s="17" t="s">
        <v>661</v>
      </c>
      <c r="F225" s="18">
        <f>918275949649</f>
        <v>918275949649</v>
      </c>
      <c r="G225" s="17" t="s">
        <v>10</v>
      </c>
      <c r="H225" s="19" t="s">
        <v>662</v>
      </c>
      <c r="I225" s="27"/>
      <c r="J225" s="28"/>
      <c r="K225" s="28"/>
      <c r="L225" s="28"/>
      <c r="M225" s="28"/>
      <c r="N225" s="28"/>
      <c r="O225" s="28"/>
      <c r="P225" s="28"/>
      <c r="Q225" s="28"/>
      <c r="R225" s="28"/>
      <c r="S225" s="28"/>
      <c r="T225" s="28"/>
      <c r="U225" s="28"/>
      <c r="V225" s="28"/>
      <c r="W225" s="28"/>
      <c r="X225" s="28"/>
      <c r="Y225" s="28"/>
      <c r="Z225" s="28"/>
    </row>
    <row r="226" spans="1:26" ht="13.2">
      <c r="A226" s="7">
        <v>226</v>
      </c>
      <c r="B226" s="8">
        <v>44144</v>
      </c>
      <c r="C226" s="9" t="s">
        <v>7</v>
      </c>
      <c r="D226" s="9" t="s">
        <v>663</v>
      </c>
      <c r="E226" s="9" t="s">
        <v>664</v>
      </c>
      <c r="F226" s="10">
        <f>919765985431</f>
        <v>919765985431</v>
      </c>
      <c r="G226" s="9" t="s">
        <v>10</v>
      </c>
      <c r="H226" s="11" t="s">
        <v>211</v>
      </c>
      <c r="I226" s="11" t="s">
        <v>665</v>
      </c>
      <c r="J226" s="7" t="s">
        <v>43</v>
      </c>
      <c r="K226" s="7" t="s">
        <v>666</v>
      </c>
      <c r="L226" s="7" t="s">
        <v>43</v>
      </c>
      <c r="M226" s="7" t="s">
        <v>43</v>
      </c>
      <c r="N226" s="7" t="s">
        <v>43</v>
      </c>
      <c r="O226" s="7" t="s">
        <v>43</v>
      </c>
      <c r="P226" s="7" t="s">
        <v>43</v>
      </c>
      <c r="Q226" s="7" t="s">
        <v>43</v>
      </c>
      <c r="R226" s="7" t="s">
        <v>43</v>
      </c>
    </row>
    <row r="227" spans="1:26" ht="13.2">
      <c r="A227" s="7">
        <v>227</v>
      </c>
      <c r="B227" s="8">
        <v>44145</v>
      </c>
      <c r="C227" s="9" t="s">
        <v>7</v>
      </c>
      <c r="D227" s="9" t="s">
        <v>667</v>
      </c>
      <c r="E227" s="9" t="s">
        <v>668</v>
      </c>
      <c r="F227" s="10">
        <f>918999456172</f>
        <v>918999456172</v>
      </c>
      <c r="G227" s="9" t="s">
        <v>10</v>
      </c>
      <c r="H227" s="11" t="s">
        <v>33</v>
      </c>
      <c r="I227" s="11"/>
      <c r="J227" s="13"/>
      <c r="K227" s="13"/>
      <c r="L227" s="13"/>
      <c r="M227" s="13"/>
      <c r="N227" s="13"/>
      <c r="O227" s="13"/>
      <c r="P227" s="13"/>
      <c r="Q227" s="13"/>
      <c r="R227" s="13"/>
      <c r="S227" s="13"/>
      <c r="T227" s="13"/>
      <c r="U227" s="13"/>
      <c r="V227" s="13"/>
      <c r="W227" s="13"/>
      <c r="X227" s="13"/>
      <c r="Y227" s="13"/>
      <c r="Z227" s="13"/>
    </row>
    <row r="228" spans="1:26" ht="13.2">
      <c r="A228" s="7">
        <v>228</v>
      </c>
      <c r="B228" s="8">
        <v>44145</v>
      </c>
      <c r="C228" s="9" t="s">
        <v>44</v>
      </c>
      <c r="D228" s="9" t="s">
        <v>669</v>
      </c>
      <c r="E228" s="9" t="s">
        <v>670</v>
      </c>
      <c r="F228" s="10">
        <f>919689904191</f>
        <v>919689904191</v>
      </c>
      <c r="G228" s="9" t="s">
        <v>10</v>
      </c>
      <c r="H228" s="11" t="s">
        <v>380</v>
      </c>
      <c r="I228" s="29"/>
      <c r="J228" s="13"/>
      <c r="K228" s="13"/>
      <c r="L228" s="13"/>
      <c r="M228" s="13"/>
      <c r="N228" s="13"/>
      <c r="O228" s="13"/>
      <c r="P228" s="13"/>
      <c r="Q228" s="13"/>
      <c r="R228" s="13"/>
      <c r="S228" s="13"/>
      <c r="T228" s="13"/>
      <c r="U228" s="13"/>
      <c r="V228" s="13"/>
      <c r="W228" s="13"/>
      <c r="X228" s="13"/>
      <c r="Y228" s="13"/>
      <c r="Z228" s="13"/>
    </row>
    <row r="229" spans="1:26" ht="13.2">
      <c r="A229" s="7">
        <v>229</v>
      </c>
      <c r="B229" s="8">
        <v>44145</v>
      </c>
      <c r="C229" s="9" t="s">
        <v>34</v>
      </c>
      <c r="D229" s="9" t="s">
        <v>671</v>
      </c>
      <c r="E229" s="9" t="s">
        <v>672</v>
      </c>
      <c r="F229" s="10">
        <f>917387990426</f>
        <v>917387990426</v>
      </c>
      <c r="G229" s="9" t="s">
        <v>10</v>
      </c>
      <c r="H229" s="11" t="s">
        <v>673</v>
      </c>
      <c r="I229" s="11" t="s">
        <v>674</v>
      </c>
      <c r="J229" s="7" t="s">
        <v>43</v>
      </c>
      <c r="K229" s="13"/>
    </row>
    <row r="230" spans="1:26" ht="13.2">
      <c r="A230" s="25">
        <v>245</v>
      </c>
      <c r="B230" s="26">
        <v>44147</v>
      </c>
      <c r="C230" s="17" t="s">
        <v>7</v>
      </c>
      <c r="D230" s="17" t="s">
        <v>675</v>
      </c>
      <c r="E230" s="17" t="s">
        <v>676</v>
      </c>
      <c r="F230" s="18">
        <f>919823898800</f>
        <v>919823898800</v>
      </c>
      <c r="G230" s="17" t="s">
        <v>10</v>
      </c>
      <c r="H230" s="19" t="s">
        <v>677</v>
      </c>
      <c r="I230" s="27"/>
      <c r="J230" s="28"/>
      <c r="K230" s="28"/>
      <c r="L230" s="28"/>
      <c r="M230" s="28"/>
      <c r="N230" s="28"/>
      <c r="O230" s="28"/>
      <c r="P230" s="28"/>
      <c r="Q230" s="28"/>
      <c r="R230" s="28"/>
      <c r="S230" s="28"/>
      <c r="T230" s="28"/>
      <c r="U230" s="28"/>
      <c r="V230" s="28"/>
      <c r="W230" s="28"/>
      <c r="X230" s="28"/>
      <c r="Y230" s="28"/>
      <c r="Z230" s="28"/>
    </row>
    <row r="231" spans="1:26" ht="13.2">
      <c r="A231" s="7">
        <v>230</v>
      </c>
      <c r="B231" s="8">
        <v>44145</v>
      </c>
      <c r="C231" s="9" t="s">
        <v>7</v>
      </c>
      <c r="D231" s="9" t="s">
        <v>678</v>
      </c>
      <c r="E231" s="9" t="s">
        <v>679</v>
      </c>
      <c r="F231" s="10">
        <f>918087593181</f>
        <v>918087593181</v>
      </c>
      <c r="G231" s="9" t="s">
        <v>680</v>
      </c>
      <c r="H231" s="11" t="s">
        <v>681</v>
      </c>
      <c r="I231" s="11" t="s">
        <v>33</v>
      </c>
      <c r="J231" s="13"/>
      <c r="K231" s="13"/>
      <c r="L231" s="13"/>
      <c r="M231" s="13"/>
      <c r="N231" s="13"/>
      <c r="O231" s="13"/>
      <c r="P231" s="13"/>
      <c r="Q231" s="13"/>
      <c r="R231" s="13"/>
      <c r="S231" s="13"/>
      <c r="T231" s="13"/>
      <c r="U231" s="13"/>
      <c r="V231" s="13"/>
      <c r="W231" s="13"/>
      <c r="X231" s="13"/>
      <c r="Y231" s="13"/>
      <c r="Z231" s="13"/>
    </row>
    <row r="232" spans="1:26" ht="13.2">
      <c r="A232" s="7">
        <v>231</v>
      </c>
      <c r="B232" s="8">
        <v>44145</v>
      </c>
      <c r="C232" s="9" t="s">
        <v>34</v>
      </c>
      <c r="D232" s="9" t="s">
        <v>682</v>
      </c>
      <c r="E232" s="9" t="s">
        <v>683</v>
      </c>
      <c r="F232" s="10">
        <f>919890500095</f>
        <v>919890500095</v>
      </c>
      <c r="G232" s="9" t="s">
        <v>10</v>
      </c>
      <c r="H232" s="11" t="s">
        <v>33</v>
      </c>
      <c r="I232" s="29"/>
    </row>
    <row r="233" spans="1:26" ht="13.2">
      <c r="A233" s="7">
        <v>232</v>
      </c>
      <c r="B233" s="8">
        <v>44146</v>
      </c>
      <c r="C233" s="9" t="s">
        <v>7</v>
      </c>
      <c r="D233" s="9" t="s">
        <v>684</v>
      </c>
      <c r="E233" s="9" t="s">
        <v>685</v>
      </c>
      <c r="F233" s="9">
        <v>8411056014</v>
      </c>
      <c r="G233" s="9" t="s">
        <v>289</v>
      </c>
      <c r="H233" s="11" t="s">
        <v>211</v>
      </c>
      <c r="I233" s="11" t="s">
        <v>686</v>
      </c>
      <c r="J233" s="7" t="s">
        <v>43</v>
      </c>
      <c r="K233" s="7" t="s">
        <v>43</v>
      </c>
      <c r="L233" s="13"/>
      <c r="M233" s="13"/>
      <c r="N233" s="13"/>
      <c r="O233" s="13"/>
      <c r="P233" s="13"/>
      <c r="Q233" s="13"/>
      <c r="R233" s="13"/>
      <c r="S233" s="12"/>
      <c r="T233" s="12"/>
      <c r="U233" s="12"/>
      <c r="V233" s="12"/>
      <c r="W233" s="12"/>
      <c r="X233" s="12"/>
      <c r="Y233" s="12"/>
      <c r="Z233" s="12"/>
    </row>
    <row r="234" spans="1:26" ht="13.2">
      <c r="A234" s="7">
        <v>233</v>
      </c>
      <c r="B234" s="8">
        <v>44146</v>
      </c>
      <c r="C234" s="9" t="s">
        <v>34</v>
      </c>
      <c r="D234" s="9" t="s">
        <v>687</v>
      </c>
      <c r="E234" s="9" t="s">
        <v>688</v>
      </c>
      <c r="F234" s="10">
        <f>919075086898</f>
        <v>919075086898</v>
      </c>
      <c r="G234" s="9" t="s">
        <v>10</v>
      </c>
      <c r="H234" s="11" t="s">
        <v>380</v>
      </c>
      <c r="I234" s="29"/>
      <c r="J234" s="13"/>
      <c r="K234" s="13"/>
      <c r="L234" s="13"/>
      <c r="M234" s="13"/>
      <c r="N234" s="13"/>
      <c r="O234" s="13"/>
      <c r="P234" s="13"/>
      <c r="Q234" s="13"/>
      <c r="R234" s="13"/>
      <c r="S234" s="13"/>
      <c r="T234" s="13"/>
      <c r="U234" s="13"/>
      <c r="V234" s="13"/>
      <c r="W234" s="13"/>
      <c r="X234" s="13"/>
      <c r="Y234" s="13"/>
      <c r="Z234" s="13"/>
    </row>
    <row r="235" spans="1:26" ht="13.2">
      <c r="A235" s="38">
        <v>234</v>
      </c>
      <c r="B235" s="39">
        <v>44146</v>
      </c>
      <c r="C235" s="40" t="s">
        <v>7</v>
      </c>
      <c r="D235" s="40" t="s">
        <v>689</v>
      </c>
      <c r="E235" s="40" t="s">
        <v>690</v>
      </c>
      <c r="F235" s="41">
        <f>919595166734</f>
        <v>919595166734</v>
      </c>
      <c r="G235" s="40" t="s">
        <v>10</v>
      </c>
      <c r="H235" s="42" t="s">
        <v>691</v>
      </c>
      <c r="I235" s="43"/>
      <c r="J235" s="44"/>
      <c r="K235" s="44"/>
      <c r="L235" s="44"/>
      <c r="M235" s="44"/>
      <c r="N235" s="44"/>
      <c r="O235" s="44"/>
      <c r="P235" s="44"/>
      <c r="Q235" s="44"/>
      <c r="R235" s="44"/>
      <c r="S235" s="44"/>
      <c r="T235" s="44"/>
      <c r="U235" s="44"/>
      <c r="V235" s="44"/>
      <c r="W235" s="44"/>
      <c r="X235" s="44"/>
      <c r="Y235" s="44"/>
      <c r="Z235" s="44"/>
    </row>
    <row r="236" spans="1:26" ht="13.2">
      <c r="A236" s="25">
        <v>235</v>
      </c>
      <c r="B236" s="26">
        <v>44146</v>
      </c>
      <c r="C236" s="17" t="s">
        <v>44</v>
      </c>
      <c r="D236" s="17" t="s">
        <v>692</v>
      </c>
      <c r="E236" s="17" t="s">
        <v>693</v>
      </c>
      <c r="F236" s="18">
        <f>919356803852</f>
        <v>919356803852</v>
      </c>
      <c r="G236" s="17" t="s">
        <v>694</v>
      </c>
      <c r="H236" s="19" t="s">
        <v>353</v>
      </c>
      <c r="I236" s="19">
        <v>7774866117</v>
      </c>
      <c r="J236" s="25" t="s">
        <v>43</v>
      </c>
      <c r="K236" s="25" t="s">
        <v>43</v>
      </c>
      <c r="L236" s="28"/>
      <c r="M236" s="28"/>
      <c r="N236" s="28"/>
      <c r="O236" s="28"/>
      <c r="P236" s="28"/>
      <c r="Q236" s="28"/>
      <c r="R236" s="28"/>
      <c r="S236" s="28"/>
      <c r="T236" s="28"/>
      <c r="U236" s="28"/>
      <c r="V236" s="28"/>
      <c r="W236" s="28"/>
      <c r="X236" s="28"/>
      <c r="Y236" s="28"/>
      <c r="Z236" s="28"/>
    </row>
    <row r="237" spans="1:26" ht="13.2">
      <c r="A237" s="25">
        <v>236</v>
      </c>
      <c r="B237" s="26">
        <v>44146</v>
      </c>
      <c r="C237" s="17" t="s">
        <v>7</v>
      </c>
      <c r="D237" s="17" t="s">
        <v>695</v>
      </c>
      <c r="E237" s="17" t="s">
        <v>696</v>
      </c>
      <c r="F237" s="18">
        <f>919503269552</f>
        <v>919503269552</v>
      </c>
      <c r="G237" s="17" t="s">
        <v>10</v>
      </c>
      <c r="H237" s="19" t="s">
        <v>697</v>
      </c>
      <c r="I237" s="19" t="s">
        <v>420</v>
      </c>
      <c r="J237" s="28"/>
      <c r="K237" s="28"/>
      <c r="L237" s="28"/>
      <c r="M237" s="28"/>
      <c r="N237" s="28"/>
      <c r="O237" s="28"/>
      <c r="P237" s="28"/>
      <c r="Q237" s="28"/>
      <c r="R237" s="28"/>
      <c r="S237" s="28"/>
      <c r="T237" s="28"/>
      <c r="U237" s="28"/>
      <c r="V237" s="28"/>
      <c r="W237" s="28"/>
      <c r="X237" s="28"/>
      <c r="Y237" s="28"/>
      <c r="Z237" s="28"/>
    </row>
    <row r="238" spans="1:26" ht="13.2">
      <c r="A238" s="25">
        <v>237</v>
      </c>
      <c r="B238" s="26">
        <v>44146</v>
      </c>
      <c r="C238" s="17" t="s">
        <v>7</v>
      </c>
      <c r="D238" s="17" t="s">
        <v>698</v>
      </c>
      <c r="E238" s="17" t="s">
        <v>699</v>
      </c>
      <c r="F238" s="18">
        <f>918177896281</f>
        <v>918177896281</v>
      </c>
      <c r="G238" s="17" t="s">
        <v>10</v>
      </c>
      <c r="H238" s="19" t="s">
        <v>122</v>
      </c>
      <c r="I238" s="19"/>
      <c r="J238" s="28"/>
      <c r="K238" s="28"/>
      <c r="L238" s="28"/>
      <c r="M238" s="28"/>
      <c r="N238" s="28"/>
      <c r="O238" s="28"/>
      <c r="P238" s="28"/>
      <c r="Q238" s="28"/>
      <c r="R238" s="28"/>
      <c r="S238" s="28"/>
      <c r="T238" s="28"/>
      <c r="U238" s="28"/>
      <c r="V238" s="28"/>
      <c r="W238" s="28"/>
      <c r="X238" s="28"/>
      <c r="Y238" s="28"/>
      <c r="Z238" s="28"/>
    </row>
    <row r="239" spans="1:26" ht="13.2">
      <c r="A239" s="7">
        <v>238</v>
      </c>
      <c r="B239" s="8">
        <v>44146</v>
      </c>
      <c r="C239" s="9" t="s">
        <v>44</v>
      </c>
      <c r="D239" s="9" t="s">
        <v>700</v>
      </c>
      <c r="E239" s="9" t="s">
        <v>701</v>
      </c>
      <c r="F239" s="10">
        <f>919762109906</f>
        <v>919762109906</v>
      </c>
      <c r="G239" s="9" t="s">
        <v>10</v>
      </c>
      <c r="H239" s="11" t="s">
        <v>365</v>
      </c>
      <c r="I239" s="11"/>
      <c r="J239" s="13"/>
      <c r="K239" s="13"/>
      <c r="L239" s="12"/>
      <c r="M239" s="12"/>
      <c r="N239" s="12"/>
      <c r="O239" s="12"/>
      <c r="P239" s="12"/>
      <c r="Q239" s="12"/>
      <c r="R239" s="12"/>
      <c r="S239" s="12"/>
      <c r="T239" s="12"/>
      <c r="U239" s="12"/>
      <c r="V239" s="12"/>
      <c r="W239" s="12"/>
      <c r="X239" s="12"/>
      <c r="Y239" s="12"/>
      <c r="Z239" s="12"/>
    </row>
    <row r="240" spans="1:26" ht="13.2">
      <c r="A240" s="7">
        <v>239</v>
      </c>
      <c r="B240" s="8">
        <v>44146</v>
      </c>
      <c r="C240" s="9" t="s">
        <v>44</v>
      </c>
      <c r="D240" s="9" t="s">
        <v>702</v>
      </c>
      <c r="E240" s="9" t="s">
        <v>703</v>
      </c>
      <c r="F240" s="10">
        <f>917709309401</f>
        <v>917709309401</v>
      </c>
      <c r="G240" s="9" t="s">
        <v>10</v>
      </c>
      <c r="H240" s="11" t="s">
        <v>365</v>
      </c>
      <c r="I240" s="11" t="s">
        <v>555</v>
      </c>
      <c r="J240" s="7" t="s">
        <v>110</v>
      </c>
      <c r="K240" s="13"/>
      <c r="L240" s="13"/>
      <c r="M240" s="13"/>
      <c r="N240" s="13"/>
      <c r="O240" s="13"/>
      <c r="P240" s="13"/>
      <c r="Q240" s="13"/>
      <c r="R240" s="13"/>
      <c r="S240" s="13"/>
      <c r="T240" s="13"/>
      <c r="U240" s="13"/>
      <c r="V240" s="13"/>
      <c r="W240" s="13"/>
      <c r="X240" s="13"/>
      <c r="Y240" s="13"/>
      <c r="Z240" s="13"/>
    </row>
    <row r="241" spans="1:26" ht="13.2">
      <c r="A241" s="7">
        <v>240</v>
      </c>
      <c r="B241" s="8">
        <v>44147</v>
      </c>
      <c r="C241" s="9" t="s">
        <v>7</v>
      </c>
      <c r="D241" s="9" t="s">
        <v>704</v>
      </c>
      <c r="E241" s="9" t="s">
        <v>705</v>
      </c>
      <c r="F241" s="10">
        <f>919028328321</f>
        <v>919028328321</v>
      </c>
      <c r="G241" s="9" t="s">
        <v>10</v>
      </c>
      <c r="H241" s="11" t="s">
        <v>706</v>
      </c>
      <c r="I241" s="11" t="s">
        <v>707</v>
      </c>
      <c r="J241" s="7"/>
      <c r="K241" s="13"/>
      <c r="L241" s="12"/>
      <c r="M241" s="12"/>
      <c r="N241" s="12"/>
      <c r="O241" s="12"/>
      <c r="P241" s="12"/>
      <c r="Q241" s="12"/>
      <c r="R241" s="12"/>
      <c r="S241" s="12"/>
      <c r="T241" s="12"/>
      <c r="U241" s="12"/>
      <c r="V241" s="12"/>
      <c r="W241" s="12"/>
      <c r="X241" s="12"/>
      <c r="Y241" s="12"/>
      <c r="Z241" s="12"/>
    </row>
    <row r="242" spans="1:26" ht="13.2">
      <c r="A242" s="7">
        <v>241</v>
      </c>
      <c r="B242" s="8">
        <v>44147</v>
      </c>
      <c r="C242" s="9" t="s">
        <v>7</v>
      </c>
      <c r="D242" s="9" t="s">
        <v>708</v>
      </c>
      <c r="E242" s="9" t="s">
        <v>709</v>
      </c>
      <c r="F242" s="9">
        <v>8600290934</v>
      </c>
      <c r="G242" s="9" t="s">
        <v>10</v>
      </c>
      <c r="H242" s="11" t="s">
        <v>710</v>
      </c>
      <c r="I242" s="11" t="s">
        <v>707</v>
      </c>
      <c r="J242" s="13"/>
      <c r="K242" s="13"/>
      <c r="L242" s="13"/>
      <c r="M242" s="13"/>
      <c r="N242" s="13"/>
      <c r="O242" s="13"/>
      <c r="P242" s="13"/>
      <c r="Q242" s="13"/>
      <c r="R242" s="13"/>
      <c r="S242" s="13"/>
      <c r="T242" s="13"/>
      <c r="U242" s="13"/>
      <c r="V242" s="13"/>
      <c r="W242" s="13"/>
      <c r="X242" s="13"/>
      <c r="Y242" s="13"/>
      <c r="Z242" s="13"/>
    </row>
    <row r="243" spans="1:26" ht="13.2">
      <c r="A243" s="14">
        <v>242</v>
      </c>
      <c r="B243" s="15">
        <v>44147</v>
      </c>
      <c r="C243" s="16" t="s">
        <v>7</v>
      </c>
      <c r="D243" s="16" t="s">
        <v>711</v>
      </c>
      <c r="E243" s="16" t="s">
        <v>712</v>
      </c>
      <c r="F243" s="71">
        <f>919893199143</f>
        <v>919893199143</v>
      </c>
      <c r="G243" s="16" t="s">
        <v>10</v>
      </c>
      <c r="H243" s="72" t="s">
        <v>713</v>
      </c>
      <c r="I243" s="72" t="s">
        <v>555</v>
      </c>
      <c r="J243" s="14" t="s">
        <v>43</v>
      </c>
      <c r="K243" s="12"/>
      <c r="L243" s="12"/>
      <c r="M243" s="12"/>
      <c r="N243" s="12"/>
      <c r="O243" s="12"/>
      <c r="P243" s="12"/>
      <c r="Q243" s="12"/>
      <c r="R243" s="12"/>
      <c r="S243" s="12"/>
      <c r="T243" s="12"/>
      <c r="U243" s="12"/>
      <c r="V243" s="12"/>
      <c r="W243" s="12"/>
      <c r="X243" s="12"/>
      <c r="Y243" s="12"/>
      <c r="Z243" s="12"/>
    </row>
    <row r="244" spans="1:26" ht="13.2">
      <c r="A244" s="25">
        <v>243</v>
      </c>
      <c r="B244" s="26">
        <v>44147</v>
      </c>
      <c r="C244" s="17" t="s">
        <v>7</v>
      </c>
      <c r="D244" s="17" t="s">
        <v>714</v>
      </c>
      <c r="E244" s="17" t="s">
        <v>715</v>
      </c>
      <c r="F244" s="18">
        <f>919049195404</f>
        <v>919049195404</v>
      </c>
      <c r="G244" s="17" t="s">
        <v>10</v>
      </c>
      <c r="H244" s="19" t="s">
        <v>716</v>
      </c>
      <c r="I244" s="19"/>
      <c r="J244" s="28"/>
      <c r="K244" s="28"/>
      <c r="L244" s="28"/>
      <c r="M244" s="28"/>
      <c r="N244" s="28"/>
      <c r="O244" s="28"/>
      <c r="P244" s="28"/>
      <c r="Q244" s="28"/>
      <c r="R244" s="28"/>
      <c r="S244" s="28"/>
      <c r="T244" s="28"/>
      <c r="U244" s="28"/>
      <c r="V244" s="28"/>
      <c r="W244" s="28"/>
      <c r="X244" s="28"/>
      <c r="Y244" s="28"/>
      <c r="Z244" s="28"/>
    </row>
    <row r="245" spans="1:26" ht="13.2">
      <c r="A245" s="7">
        <v>244</v>
      </c>
      <c r="B245" s="8">
        <v>44147</v>
      </c>
      <c r="C245" s="9" t="s">
        <v>7</v>
      </c>
      <c r="D245" s="9" t="s">
        <v>717</v>
      </c>
      <c r="E245" s="9" t="s">
        <v>718</v>
      </c>
      <c r="F245" s="10">
        <f>919422009595</f>
        <v>919422009595</v>
      </c>
      <c r="G245" s="9" t="s">
        <v>10</v>
      </c>
      <c r="H245" s="11" t="s">
        <v>719</v>
      </c>
      <c r="I245" s="6"/>
    </row>
    <row r="246" spans="1:26" ht="13.2">
      <c r="A246" s="7">
        <v>246</v>
      </c>
      <c r="B246" s="8">
        <v>44147</v>
      </c>
      <c r="C246" s="9" t="s">
        <v>34</v>
      </c>
      <c r="D246" s="9" t="s">
        <v>720</v>
      </c>
      <c r="E246" s="9" t="s">
        <v>721</v>
      </c>
      <c r="F246" s="10">
        <f>918600463838</f>
        <v>918600463838</v>
      </c>
      <c r="G246" s="9" t="s">
        <v>10</v>
      </c>
      <c r="H246" s="11" t="s">
        <v>722</v>
      </c>
      <c r="I246" s="11" t="s">
        <v>420</v>
      </c>
      <c r="J246" s="13"/>
    </row>
    <row r="247" spans="1:26" ht="13.2">
      <c r="A247" s="7">
        <v>247</v>
      </c>
      <c r="B247" s="8">
        <v>44147</v>
      </c>
      <c r="C247" s="9" t="s">
        <v>7</v>
      </c>
      <c r="D247" s="9" t="s">
        <v>723</v>
      </c>
      <c r="E247" s="9" t="s">
        <v>724</v>
      </c>
      <c r="F247" s="10">
        <f>917507320099</f>
        <v>917507320099</v>
      </c>
      <c r="G247" s="9" t="s">
        <v>10</v>
      </c>
      <c r="H247" s="11" t="s">
        <v>494</v>
      </c>
      <c r="I247" s="29"/>
      <c r="J247" s="13"/>
      <c r="K247" s="13"/>
      <c r="L247" s="13"/>
      <c r="M247" s="13"/>
      <c r="N247" s="13"/>
      <c r="O247" s="13"/>
      <c r="P247" s="13"/>
      <c r="Q247" s="13"/>
      <c r="R247" s="13"/>
      <c r="S247" s="13"/>
      <c r="T247" s="13"/>
      <c r="U247" s="13"/>
      <c r="V247" s="13"/>
      <c r="W247" s="13"/>
      <c r="X247" s="13"/>
      <c r="Y247" s="13"/>
      <c r="Z247" s="13"/>
    </row>
    <row r="248" spans="1:26" ht="13.2">
      <c r="A248" s="7">
        <v>248</v>
      </c>
      <c r="B248" s="8">
        <v>44147</v>
      </c>
      <c r="C248" s="9" t="s">
        <v>44</v>
      </c>
      <c r="D248" s="9" t="s">
        <v>725</v>
      </c>
      <c r="E248" s="9" t="s">
        <v>726</v>
      </c>
      <c r="F248" s="10">
        <f>917020256789</f>
        <v>917020256789</v>
      </c>
      <c r="G248" s="9" t="s">
        <v>10</v>
      </c>
      <c r="H248" s="11" t="s">
        <v>727</v>
      </c>
      <c r="I248" s="29"/>
      <c r="J248" s="13"/>
      <c r="K248" s="13"/>
      <c r="L248" s="13"/>
      <c r="M248" s="13"/>
      <c r="N248" s="13"/>
      <c r="O248" s="13"/>
      <c r="P248" s="13"/>
      <c r="Q248" s="13"/>
      <c r="R248" s="13"/>
      <c r="S248" s="13"/>
      <c r="T248" s="13"/>
      <c r="U248" s="13"/>
      <c r="V248" s="13"/>
      <c r="W248" s="13"/>
      <c r="X248" s="13"/>
      <c r="Y248" s="13"/>
      <c r="Z248" s="13"/>
    </row>
    <row r="249" spans="1:26" ht="13.2">
      <c r="A249" s="7">
        <v>249</v>
      </c>
      <c r="B249" s="8">
        <v>44147</v>
      </c>
      <c r="C249" s="9" t="s">
        <v>7</v>
      </c>
      <c r="D249" s="9" t="s">
        <v>728</v>
      </c>
      <c r="E249" s="9" t="s">
        <v>729</v>
      </c>
      <c r="F249" s="10">
        <f>918208871533</f>
        <v>918208871533</v>
      </c>
      <c r="G249" s="9" t="s">
        <v>10</v>
      </c>
      <c r="H249" s="11" t="s">
        <v>494</v>
      </c>
      <c r="I249" s="6"/>
    </row>
    <row r="250" spans="1:26" ht="13.2">
      <c r="A250" s="7">
        <v>250</v>
      </c>
      <c r="B250" s="8">
        <v>44147</v>
      </c>
      <c r="C250" s="9" t="s">
        <v>7</v>
      </c>
      <c r="D250" s="9" t="s">
        <v>730</v>
      </c>
      <c r="E250" s="9" t="s">
        <v>731</v>
      </c>
      <c r="F250" s="10">
        <f>919975969623</f>
        <v>919975969623</v>
      </c>
      <c r="G250" s="9" t="s">
        <v>10</v>
      </c>
      <c r="H250" s="11" t="s">
        <v>732</v>
      </c>
      <c r="I250" s="29"/>
      <c r="J250" s="13"/>
      <c r="K250" s="13"/>
      <c r="L250" s="13"/>
      <c r="M250" s="13"/>
      <c r="N250" s="13"/>
      <c r="O250" s="13"/>
      <c r="P250" s="13"/>
      <c r="Q250" s="13"/>
      <c r="R250" s="13"/>
      <c r="S250" s="13"/>
      <c r="T250" s="13"/>
      <c r="U250" s="13"/>
      <c r="V250" s="13"/>
      <c r="W250" s="13"/>
      <c r="X250" s="13"/>
      <c r="Y250" s="13"/>
      <c r="Z250" s="13"/>
    </row>
    <row r="251" spans="1:26" ht="13.2">
      <c r="A251" s="7">
        <v>251</v>
      </c>
      <c r="B251" s="8">
        <v>44147</v>
      </c>
      <c r="C251" s="9" t="s">
        <v>7</v>
      </c>
      <c r="D251" s="9" t="s">
        <v>733</v>
      </c>
      <c r="E251" s="9" t="s">
        <v>734</v>
      </c>
      <c r="F251" s="10">
        <f>917507623303</f>
        <v>917507623303</v>
      </c>
      <c r="G251" s="9" t="s">
        <v>10</v>
      </c>
      <c r="H251" s="11" t="s">
        <v>735</v>
      </c>
      <c r="I251" s="29"/>
      <c r="J251" s="13"/>
      <c r="K251" s="13"/>
      <c r="L251" s="13"/>
      <c r="M251" s="13"/>
      <c r="N251" s="13"/>
      <c r="O251" s="13"/>
      <c r="P251" s="13"/>
      <c r="Q251" s="13"/>
      <c r="R251" s="13"/>
      <c r="S251" s="13"/>
      <c r="T251" s="13"/>
      <c r="U251" s="13"/>
      <c r="V251" s="13"/>
      <c r="W251" s="13"/>
      <c r="X251" s="13"/>
      <c r="Y251" s="13"/>
      <c r="Z251" s="13"/>
    </row>
    <row r="252" spans="1:26" ht="13.2">
      <c r="A252" s="25">
        <v>252</v>
      </c>
      <c r="B252" s="28"/>
      <c r="C252" s="28"/>
      <c r="D252" s="73" t="s">
        <v>736</v>
      </c>
      <c r="E252" s="74" t="s">
        <v>737</v>
      </c>
      <c r="F252" s="75">
        <v>9920066336</v>
      </c>
      <c r="G252" s="28"/>
      <c r="H252" s="19" t="s">
        <v>738</v>
      </c>
      <c r="I252" s="6"/>
    </row>
    <row r="253" spans="1:26" ht="13.2">
      <c r="A253" s="7">
        <v>253</v>
      </c>
      <c r="B253" s="8">
        <v>44155</v>
      </c>
      <c r="C253" s="9" t="s">
        <v>739</v>
      </c>
      <c r="D253" s="9" t="s">
        <v>740</v>
      </c>
      <c r="E253" s="9" t="s">
        <v>741</v>
      </c>
      <c r="F253" s="10">
        <f>919421607596</f>
        <v>919421607596</v>
      </c>
      <c r="G253" s="9" t="s">
        <v>10</v>
      </c>
      <c r="H253" s="11" t="s">
        <v>742</v>
      </c>
      <c r="I253" s="29"/>
      <c r="J253" s="13"/>
      <c r="K253" s="13"/>
      <c r="L253" s="13"/>
      <c r="M253" s="13"/>
      <c r="N253" s="13"/>
      <c r="O253" s="13"/>
      <c r="P253" s="13"/>
      <c r="Q253" s="13"/>
      <c r="R253" s="13"/>
      <c r="S253" s="13"/>
      <c r="T253" s="13"/>
      <c r="U253" s="13"/>
      <c r="V253" s="13"/>
      <c r="W253" s="13"/>
      <c r="X253" s="13"/>
      <c r="Y253" s="13"/>
      <c r="Z253" s="13"/>
    </row>
    <row r="254" spans="1:26" ht="13.2">
      <c r="A254" s="7">
        <v>254</v>
      </c>
      <c r="B254" s="8">
        <v>44155</v>
      </c>
      <c r="C254" s="9" t="s">
        <v>739</v>
      </c>
      <c r="D254" s="9" t="s">
        <v>743</v>
      </c>
      <c r="E254" s="9" t="s">
        <v>744</v>
      </c>
      <c r="F254" s="10">
        <f>917077757637</f>
        <v>917077757637</v>
      </c>
      <c r="G254" s="9" t="s">
        <v>10</v>
      </c>
      <c r="H254" s="11" t="s">
        <v>745</v>
      </c>
      <c r="I254" s="11"/>
      <c r="J254" s="7"/>
      <c r="K254" s="13"/>
      <c r="L254" s="13"/>
      <c r="M254" s="13"/>
      <c r="N254" s="13"/>
      <c r="O254" s="13"/>
      <c r="P254" s="12"/>
      <c r="Q254" s="12"/>
      <c r="R254" s="12"/>
      <c r="S254" s="12"/>
      <c r="T254" s="12"/>
      <c r="U254" s="12"/>
      <c r="V254" s="12"/>
      <c r="W254" s="12"/>
      <c r="X254" s="12"/>
      <c r="Y254" s="12"/>
      <c r="Z254" s="12"/>
    </row>
    <row r="255" spans="1:26" ht="13.2">
      <c r="A255" s="25">
        <v>255</v>
      </c>
      <c r="B255" s="26">
        <v>44155</v>
      </c>
      <c r="C255" s="17" t="s">
        <v>739</v>
      </c>
      <c r="D255" s="17" t="s">
        <v>746</v>
      </c>
      <c r="E255" s="17" t="s">
        <v>747</v>
      </c>
      <c r="F255" s="18">
        <f>919595503503</f>
        <v>919595503503</v>
      </c>
      <c r="G255" s="17" t="s">
        <v>10</v>
      </c>
      <c r="H255" s="19" t="s">
        <v>748</v>
      </c>
      <c r="I255" s="27"/>
      <c r="J255" s="28"/>
    </row>
    <row r="256" spans="1:26" ht="13.2">
      <c r="A256" s="25">
        <v>256</v>
      </c>
      <c r="B256" s="26">
        <v>44156</v>
      </c>
      <c r="C256" s="17" t="s">
        <v>749</v>
      </c>
      <c r="D256" s="17" t="s">
        <v>750</v>
      </c>
      <c r="E256" s="17" t="s">
        <v>751</v>
      </c>
      <c r="F256" s="18">
        <f>918793150456</f>
        <v>918793150456</v>
      </c>
      <c r="G256" s="17" t="s">
        <v>10</v>
      </c>
      <c r="H256" s="19" t="s">
        <v>353</v>
      </c>
      <c r="I256" s="19" t="s">
        <v>752</v>
      </c>
      <c r="J256" s="28"/>
      <c r="K256" s="28"/>
      <c r="L256" s="28"/>
      <c r="M256" s="28"/>
      <c r="N256" s="28"/>
      <c r="O256" s="28"/>
      <c r="P256" s="28"/>
      <c r="Q256" s="28"/>
      <c r="R256" s="28"/>
      <c r="S256" s="28"/>
      <c r="T256" s="28"/>
      <c r="U256" s="28"/>
      <c r="V256" s="28"/>
      <c r="W256" s="28"/>
      <c r="X256" s="28"/>
      <c r="Y256" s="28"/>
      <c r="Z256" s="28"/>
    </row>
    <row r="257" spans="1:26" ht="13.2">
      <c r="A257" s="7">
        <v>257</v>
      </c>
      <c r="B257" s="8">
        <v>44156</v>
      </c>
      <c r="C257" s="9" t="s">
        <v>753</v>
      </c>
      <c r="D257" s="9" t="s">
        <v>725</v>
      </c>
      <c r="E257" s="9" t="s">
        <v>726</v>
      </c>
      <c r="F257" s="10">
        <f>917020256789</f>
        <v>917020256789</v>
      </c>
      <c r="G257" s="9" t="s">
        <v>10</v>
      </c>
      <c r="H257" s="11" t="s">
        <v>727</v>
      </c>
      <c r="I257" s="29"/>
      <c r="J257" s="13"/>
      <c r="K257" s="13"/>
      <c r="L257" s="13"/>
      <c r="M257" s="13"/>
      <c r="N257" s="13"/>
      <c r="O257" s="13"/>
      <c r="P257" s="13"/>
      <c r="Q257" s="13"/>
      <c r="R257" s="13"/>
      <c r="S257" s="13"/>
      <c r="T257" s="13"/>
      <c r="U257" s="13"/>
      <c r="V257" s="13"/>
      <c r="W257" s="13"/>
      <c r="X257" s="13"/>
      <c r="Y257" s="13"/>
      <c r="Z257" s="13"/>
    </row>
    <row r="258" spans="1:26" ht="13.2">
      <c r="A258" s="7">
        <v>258</v>
      </c>
      <c r="B258" s="8">
        <v>44156</v>
      </c>
      <c r="C258" s="9" t="s">
        <v>739</v>
      </c>
      <c r="D258" s="9" t="s">
        <v>754</v>
      </c>
      <c r="E258" s="9" t="s">
        <v>755</v>
      </c>
      <c r="F258" s="10">
        <f>919527955410</f>
        <v>919527955410</v>
      </c>
      <c r="G258" s="9" t="s">
        <v>37</v>
      </c>
      <c r="H258" s="11" t="s">
        <v>411</v>
      </c>
      <c r="I258" s="11" t="s">
        <v>173</v>
      </c>
      <c r="J258" s="13"/>
    </row>
    <row r="259" spans="1:26" ht="13.2">
      <c r="A259" s="7">
        <v>259</v>
      </c>
      <c r="B259" s="8">
        <v>44156</v>
      </c>
      <c r="C259" s="9" t="s">
        <v>739</v>
      </c>
      <c r="D259" s="9" t="s">
        <v>756</v>
      </c>
      <c r="E259" s="9" t="s">
        <v>757</v>
      </c>
      <c r="F259" s="10">
        <f>918446176424</f>
        <v>918446176424</v>
      </c>
      <c r="G259" s="9" t="s">
        <v>10</v>
      </c>
      <c r="H259" s="11" t="s">
        <v>758</v>
      </c>
      <c r="I259" s="11"/>
      <c r="J259" s="13"/>
      <c r="K259" s="13"/>
    </row>
    <row r="260" spans="1:26" ht="26.4">
      <c r="A260" s="7">
        <v>260</v>
      </c>
      <c r="B260" s="8">
        <v>44156</v>
      </c>
      <c r="C260" s="9" t="s">
        <v>753</v>
      </c>
      <c r="D260" s="9" t="s">
        <v>759</v>
      </c>
      <c r="E260" s="9" t="s">
        <v>760</v>
      </c>
      <c r="F260" s="10">
        <f>917208211947</f>
        <v>917208211947</v>
      </c>
      <c r="G260" s="9" t="s">
        <v>10</v>
      </c>
      <c r="H260" s="11" t="s">
        <v>761</v>
      </c>
      <c r="I260" s="11" t="s">
        <v>762</v>
      </c>
      <c r="J260" s="13"/>
    </row>
    <row r="261" spans="1:26" ht="13.2">
      <c r="A261" s="30">
        <v>261</v>
      </c>
      <c r="B261" s="31">
        <v>44156</v>
      </c>
      <c r="C261" s="35"/>
      <c r="D261" s="32" t="s">
        <v>763</v>
      </c>
      <c r="E261" s="32"/>
      <c r="F261" s="32">
        <v>9975660922</v>
      </c>
      <c r="G261" s="30" t="s">
        <v>10</v>
      </c>
      <c r="H261" s="34" t="s">
        <v>764</v>
      </c>
      <c r="I261" s="34" t="s">
        <v>765</v>
      </c>
      <c r="J261" s="30" t="s">
        <v>276</v>
      </c>
      <c r="K261" s="30" t="s">
        <v>276</v>
      </c>
      <c r="L261" s="30" t="s">
        <v>276</v>
      </c>
      <c r="M261" s="30" t="s">
        <v>276</v>
      </c>
      <c r="N261" s="30" t="s">
        <v>276</v>
      </c>
      <c r="O261" s="30" t="s">
        <v>276</v>
      </c>
      <c r="P261" s="35"/>
      <c r="Q261" s="35"/>
      <c r="R261" s="35"/>
      <c r="S261" s="35"/>
      <c r="T261" s="35"/>
      <c r="U261" s="35"/>
      <c r="V261" s="35"/>
      <c r="W261" s="35"/>
      <c r="X261" s="35"/>
      <c r="Y261" s="35"/>
      <c r="Z261" s="35"/>
    </row>
    <row r="262" spans="1:26" ht="13.2">
      <c r="A262" s="7">
        <v>278</v>
      </c>
      <c r="B262" s="8">
        <v>44158</v>
      </c>
      <c r="C262" s="9" t="s">
        <v>749</v>
      </c>
      <c r="D262" s="9" t="s">
        <v>582</v>
      </c>
      <c r="E262" s="9" t="s">
        <v>766</v>
      </c>
      <c r="F262" s="10">
        <f>919179273174</f>
        <v>919179273174</v>
      </c>
      <c r="G262" s="9" t="s">
        <v>10</v>
      </c>
      <c r="H262" s="11" t="s">
        <v>767</v>
      </c>
      <c r="I262" s="11" t="s">
        <v>87</v>
      </c>
      <c r="J262" s="13"/>
      <c r="K262" s="13"/>
      <c r="L262" s="13"/>
      <c r="M262" s="13"/>
      <c r="N262" s="13"/>
      <c r="O262" s="13"/>
      <c r="P262" s="13"/>
      <c r="Q262" s="13"/>
      <c r="R262" s="13"/>
      <c r="S262" s="13"/>
      <c r="T262" s="13"/>
      <c r="U262" s="13"/>
      <c r="V262" s="13"/>
      <c r="W262" s="13"/>
      <c r="X262" s="13"/>
      <c r="Y262" s="13"/>
      <c r="Z262" s="13"/>
    </row>
    <row r="263" spans="1:26" ht="13.2">
      <c r="A263" s="21">
        <v>262</v>
      </c>
      <c r="B263" s="22">
        <v>44156</v>
      </c>
      <c r="C263" s="23" t="s">
        <v>739</v>
      </c>
      <c r="D263" s="23" t="s">
        <v>768</v>
      </c>
      <c r="E263" s="23" t="s">
        <v>769</v>
      </c>
      <c r="F263" s="36">
        <f>917830876361</f>
        <v>917830876361</v>
      </c>
      <c r="G263" s="23" t="s">
        <v>37</v>
      </c>
      <c r="H263" s="24" t="s">
        <v>770</v>
      </c>
      <c r="I263" s="24" t="s">
        <v>771</v>
      </c>
      <c r="J263" s="21" t="s">
        <v>328</v>
      </c>
      <c r="K263" s="21" t="s">
        <v>43</v>
      </c>
    </row>
    <row r="264" spans="1:26" ht="13.2">
      <c r="A264" s="30">
        <v>263</v>
      </c>
      <c r="B264" s="31">
        <v>44156</v>
      </c>
      <c r="C264" s="32" t="s">
        <v>753</v>
      </c>
      <c r="D264" s="32" t="s">
        <v>772</v>
      </c>
      <c r="E264" s="32" t="s">
        <v>773</v>
      </c>
      <c r="F264" s="33">
        <f>919604668877</f>
        <v>919604668877</v>
      </c>
      <c r="G264" s="32" t="s">
        <v>10</v>
      </c>
      <c r="H264" s="34" t="s">
        <v>774</v>
      </c>
      <c r="I264" s="34" t="s">
        <v>775</v>
      </c>
      <c r="J264" s="30" t="s">
        <v>776</v>
      </c>
      <c r="K264" s="30" t="s">
        <v>43</v>
      </c>
      <c r="L264" s="30" t="s">
        <v>43</v>
      </c>
      <c r="M264" s="30" t="s">
        <v>43</v>
      </c>
      <c r="N264" s="35"/>
      <c r="O264" s="35"/>
      <c r="P264" s="35"/>
      <c r="Q264" s="35"/>
      <c r="R264" s="35"/>
      <c r="S264" s="35"/>
      <c r="T264" s="35"/>
      <c r="U264" s="35"/>
      <c r="V264" s="35"/>
      <c r="W264" s="35"/>
      <c r="X264" s="35"/>
      <c r="Y264" s="35"/>
      <c r="Z264" s="35"/>
    </row>
    <row r="265" spans="1:26" ht="13.2">
      <c r="A265" s="7">
        <v>264</v>
      </c>
      <c r="B265" s="8">
        <v>44156</v>
      </c>
      <c r="C265" s="9" t="s">
        <v>749</v>
      </c>
      <c r="D265" s="9" t="s">
        <v>458</v>
      </c>
      <c r="E265" s="9" t="s">
        <v>459</v>
      </c>
      <c r="F265" s="10">
        <f>918483828525</f>
        <v>918483828525</v>
      </c>
      <c r="G265" s="9" t="s">
        <v>10</v>
      </c>
      <c r="H265" s="11" t="s">
        <v>338</v>
      </c>
      <c r="I265" s="24" t="s">
        <v>13</v>
      </c>
      <c r="J265" s="13"/>
    </row>
    <row r="266" spans="1:26" ht="13.2">
      <c r="A266" s="7">
        <v>265</v>
      </c>
      <c r="B266" s="8">
        <v>44156</v>
      </c>
      <c r="C266" s="9" t="s">
        <v>739</v>
      </c>
      <c r="D266" s="9" t="s">
        <v>687</v>
      </c>
      <c r="E266" s="9" t="s">
        <v>688</v>
      </c>
      <c r="F266" s="10">
        <f>919075086898</f>
        <v>919075086898</v>
      </c>
      <c r="G266" s="9" t="s">
        <v>10</v>
      </c>
      <c r="H266" s="11" t="s">
        <v>380</v>
      </c>
      <c r="I266" s="29"/>
      <c r="J266" s="13"/>
    </row>
    <row r="267" spans="1:26" ht="13.2">
      <c r="A267" s="7">
        <v>266</v>
      </c>
      <c r="B267" s="8">
        <v>44156</v>
      </c>
      <c r="C267" s="9" t="s">
        <v>749</v>
      </c>
      <c r="D267" s="9" t="s">
        <v>777</v>
      </c>
      <c r="E267" s="9" t="s">
        <v>778</v>
      </c>
      <c r="F267" s="10">
        <f>919421477427</f>
        <v>919421477427</v>
      </c>
      <c r="G267" s="9" t="s">
        <v>10</v>
      </c>
      <c r="H267" s="11" t="s">
        <v>779</v>
      </c>
      <c r="I267" s="11"/>
      <c r="J267" s="13"/>
      <c r="K267" s="13"/>
      <c r="L267" s="13"/>
      <c r="M267" s="13"/>
      <c r="N267" s="13"/>
      <c r="O267" s="13"/>
      <c r="P267" s="13"/>
      <c r="Q267" s="13"/>
      <c r="R267" s="13"/>
      <c r="S267" s="13"/>
      <c r="T267" s="13"/>
      <c r="U267" s="13"/>
      <c r="V267" s="13"/>
      <c r="W267" s="13"/>
      <c r="X267" s="13"/>
      <c r="Y267" s="13"/>
      <c r="Z267" s="13"/>
    </row>
    <row r="268" spans="1:26" ht="13.2">
      <c r="A268" s="25">
        <v>267</v>
      </c>
      <c r="B268" s="26">
        <v>44157</v>
      </c>
      <c r="C268" s="17" t="s">
        <v>749</v>
      </c>
      <c r="D268" s="17" t="s">
        <v>780</v>
      </c>
      <c r="E268" s="17" t="s">
        <v>781</v>
      </c>
      <c r="F268" s="18">
        <f>918806644591</f>
        <v>918806644591</v>
      </c>
      <c r="G268" s="17" t="s">
        <v>10</v>
      </c>
      <c r="H268" s="19" t="s">
        <v>782</v>
      </c>
      <c r="I268" s="27"/>
      <c r="J268" s="28"/>
      <c r="K268" s="28"/>
      <c r="L268" s="28"/>
      <c r="M268" s="28"/>
      <c r="N268" s="28"/>
      <c r="O268" s="28"/>
      <c r="P268" s="28"/>
      <c r="Q268" s="28"/>
      <c r="R268" s="28"/>
      <c r="S268" s="28"/>
      <c r="T268" s="28"/>
      <c r="U268" s="28"/>
      <c r="V268" s="28"/>
      <c r="W268" s="28"/>
      <c r="X268" s="28"/>
      <c r="Y268" s="28"/>
      <c r="Z268" s="28"/>
    </row>
    <row r="269" spans="1:26" ht="13.2">
      <c r="A269" s="7">
        <v>268</v>
      </c>
      <c r="B269" s="8">
        <v>44157</v>
      </c>
      <c r="C269" s="9" t="s">
        <v>753</v>
      </c>
      <c r="D269" s="9" t="s">
        <v>783</v>
      </c>
      <c r="E269" s="9" t="s">
        <v>784</v>
      </c>
      <c r="F269" s="10">
        <f>917720004422</f>
        <v>917720004422</v>
      </c>
      <c r="G269" s="9" t="s">
        <v>10</v>
      </c>
      <c r="H269" s="11" t="s">
        <v>211</v>
      </c>
      <c r="I269" s="11" t="s">
        <v>43</v>
      </c>
      <c r="J269" s="11" t="s">
        <v>43</v>
      </c>
      <c r="K269" s="11" t="s">
        <v>43</v>
      </c>
      <c r="L269" s="11" t="s">
        <v>43</v>
      </c>
      <c r="M269" s="11" t="s">
        <v>43</v>
      </c>
      <c r="N269" s="11" t="s">
        <v>43</v>
      </c>
      <c r="O269" s="13"/>
      <c r="P269" s="13"/>
      <c r="Q269" s="13"/>
      <c r="R269" s="13"/>
      <c r="S269" s="35"/>
      <c r="T269" s="35"/>
      <c r="U269" s="35"/>
      <c r="V269" s="35"/>
      <c r="W269" s="35"/>
      <c r="X269" s="35"/>
      <c r="Y269" s="35"/>
      <c r="Z269" s="35"/>
    </row>
    <row r="270" spans="1:26" ht="13.2">
      <c r="A270" s="7">
        <v>269</v>
      </c>
      <c r="B270" s="8">
        <v>44157</v>
      </c>
      <c r="C270" s="9" t="s">
        <v>739</v>
      </c>
      <c r="D270" s="9" t="s">
        <v>538</v>
      </c>
      <c r="E270" s="9" t="s">
        <v>539</v>
      </c>
      <c r="F270" s="10">
        <f>919742992098</f>
        <v>919742992098</v>
      </c>
      <c r="G270" s="9" t="s">
        <v>785</v>
      </c>
      <c r="H270" s="11" t="s">
        <v>87</v>
      </c>
      <c r="I270" s="29"/>
      <c r="J270" s="13"/>
    </row>
    <row r="271" spans="1:26" ht="13.2">
      <c r="A271" s="25">
        <v>270</v>
      </c>
      <c r="B271" s="26">
        <v>44157</v>
      </c>
      <c r="C271" s="17" t="s">
        <v>749</v>
      </c>
      <c r="D271" s="17" t="s">
        <v>786</v>
      </c>
      <c r="E271" s="17" t="s">
        <v>787</v>
      </c>
      <c r="F271" s="18">
        <f>919834210382</f>
        <v>919834210382</v>
      </c>
      <c r="G271" s="17" t="s">
        <v>10</v>
      </c>
      <c r="H271" s="19" t="s">
        <v>122</v>
      </c>
      <c r="I271" s="19" t="s">
        <v>43</v>
      </c>
      <c r="J271" s="25" t="s">
        <v>788</v>
      </c>
      <c r="K271" s="28"/>
      <c r="L271" s="28"/>
      <c r="M271" s="28"/>
      <c r="N271" s="28"/>
      <c r="O271" s="28"/>
      <c r="P271" s="28"/>
      <c r="Q271" s="28"/>
      <c r="R271" s="28"/>
      <c r="S271" s="28"/>
      <c r="T271" s="28"/>
      <c r="U271" s="28"/>
      <c r="V271" s="28"/>
      <c r="W271" s="28"/>
      <c r="X271" s="28"/>
      <c r="Y271" s="28"/>
      <c r="Z271" s="28"/>
    </row>
    <row r="272" spans="1:26" ht="13.2">
      <c r="A272" s="21">
        <v>271</v>
      </c>
      <c r="B272" s="22">
        <v>44157</v>
      </c>
      <c r="C272" s="23" t="s">
        <v>739</v>
      </c>
      <c r="D272" s="23" t="s">
        <v>789</v>
      </c>
      <c r="E272" s="23" t="s">
        <v>790</v>
      </c>
      <c r="F272" s="23">
        <v>9922423707</v>
      </c>
      <c r="G272" s="23" t="s">
        <v>10</v>
      </c>
      <c r="H272" s="24" t="s">
        <v>791</v>
      </c>
      <c r="I272" s="24" t="s">
        <v>13</v>
      </c>
    </row>
    <row r="273" spans="1:26" ht="13.2">
      <c r="A273" s="25">
        <v>272</v>
      </c>
      <c r="B273" s="26">
        <v>44157</v>
      </c>
      <c r="C273" s="17" t="s">
        <v>753</v>
      </c>
      <c r="D273" s="17" t="s">
        <v>792</v>
      </c>
      <c r="E273" s="17" t="s">
        <v>793</v>
      </c>
      <c r="F273" s="18">
        <f>919665585727</f>
        <v>919665585727</v>
      </c>
      <c r="G273" s="17" t="s">
        <v>10</v>
      </c>
      <c r="H273" s="19" t="s">
        <v>794</v>
      </c>
      <c r="I273" s="19" t="s">
        <v>43</v>
      </c>
      <c r="J273" s="28"/>
    </row>
    <row r="274" spans="1:26" ht="13.2">
      <c r="A274" s="7">
        <v>273</v>
      </c>
      <c r="B274" s="8">
        <v>44157</v>
      </c>
      <c r="C274" s="9" t="s">
        <v>749</v>
      </c>
      <c r="D274" s="9" t="s">
        <v>795</v>
      </c>
      <c r="E274" s="9" t="s">
        <v>796</v>
      </c>
      <c r="F274" s="10">
        <f>9191303030855</f>
        <v>9191303030855</v>
      </c>
      <c r="G274" s="9" t="s">
        <v>10</v>
      </c>
      <c r="H274" s="11" t="s">
        <v>727</v>
      </c>
      <c r="I274" s="29"/>
      <c r="J274" s="13"/>
    </row>
    <row r="275" spans="1:26" ht="13.2">
      <c r="A275" s="7">
        <v>274</v>
      </c>
      <c r="B275" s="8">
        <v>44157</v>
      </c>
      <c r="C275" s="9" t="s">
        <v>749</v>
      </c>
      <c r="D275" s="9" t="s">
        <v>797</v>
      </c>
      <c r="E275" s="9" t="s">
        <v>798</v>
      </c>
      <c r="F275" s="10">
        <f>918275340210</f>
        <v>918275340210</v>
      </c>
      <c r="G275" s="9" t="s">
        <v>10</v>
      </c>
      <c r="H275" s="11" t="s">
        <v>87</v>
      </c>
      <c r="I275" s="29"/>
      <c r="J275" s="13"/>
      <c r="K275" s="13"/>
      <c r="L275" s="13"/>
    </row>
    <row r="276" spans="1:26" ht="13.2">
      <c r="A276" s="21">
        <v>275</v>
      </c>
      <c r="B276" s="22">
        <v>44157</v>
      </c>
      <c r="C276" s="23" t="s">
        <v>749</v>
      </c>
      <c r="D276" s="23" t="s">
        <v>799</v>
      </c>
      <c r="E276" s="23" t="s">
        <v>800</v>
      </c>
      <c r="F276" s="36">
        <f>919833383586</f>
        <v>919833383586</v>
      </c>
      <c r="G276" s="23" t="s">
        <v>10</v>
      </c>
      <c r="H276" s="24" t="s">
        <v>411</v>
      </c>
      <c r="I276" s="24" t="s">
        <v>801</v>
      </c>
      <c r="J276" s="21" t="s">
        <v>43</v>
      </c>
      <c r="K276" s="21" t="s">
        <v>43</v>
      </c>
      <c r="L276" s="21" t="s">
        <v>43</v>
      </c>
      <c r="M276" s="21" t="s">
        <v>43</v>
      </c>
      <c r="N276" s="21" t="s">
        <v>43</v>
      </c>
      <c r="O276" s="21" t="s">
        <v>43</v>
      </c>
      <c r="P276" s="21" t="s">
        <v>43</v>
      </c>
    </row>
    <row r="277" spans="1:26" ht="13.2">
      <c r="A277" s="7">
        <v>276</v>
      </c>
      <c r="B277" s="8">
        <v>44157</v>
      </c>
      <c r="C277" s="9" t="s">
        <v>739</v>
      </c>
      <c r="D277" s="9" t="s">
        <v>802</v>
      </c>
      <c r="E277" s="9" t="s">
        <v>803</v>
      </c>
      <c r="F277" s="10">
        <f>919960640483</f>
        <v>919960640483</v>
      </c>
      <c r="G277" s="9" t="s">
        <v>804</v>
      </c>
      <c r="H277" s="11" t="s">
        <v>805</v>
      </c>
      <c r="I277" s="11" t="s">
        <v>806</v>
      </c>
      <c r="J277" s="13"/>
      <c r="K277" s="13"/>
      <c r="L277" s="13"/>
      <c r="M277" s="13"/>
      <c r="N277" s="13"/>
      <c r="O277" s="13"/>
      <c r="P277" s="13"/>
      <c r="Q277" s="13"/>
      <c r="R277" s="13"/>
      <c r="S277" s="13"/>
      <c r="T277" s="13"/>
      <c r="U277" s="13"/>
      <c r="V277" s="13"/>
      <c r="W277" s="13"/>
      <c r="X277" s="13"/>
      <c r="Y277" s="13"/>
      <c r="Z277" s="13"/>
    </row>
    <row r="278" spans="1:26" ht="13.2">
      <c r="A278" s="7">
        <v>277</v>
      </c>
      <c r="B278" s="8">
        <v>44157</v>
      </c>
      <c r="C278" s="9" t="s">
        <v>749</v>
      </c>
      <c r="D278" s="9" t="s">
        <v>448</v>
      </c>
      <c r="E278" s="9" t="s">
        <v>449</v>
      </c>
      <c r="F278" s="10">
        <f>917972049527</f>
        <v>917972049527</v>
      </c>
      <c r="G278" s="9" t="s">
        <v>10</v>
      </c>
      <c r="H278" s="11" t="s">
        <v>173</v>
      </c>
      <c r="I278" s="29"/>
      <c r="J278" s="13"/>
      <c r="K278" s="13"/>
      <c r="L278" s="13"/>
      <c r="M278" s="13"/>
      <c r="N278" s="13"/>
      <c r="O278" s="13"/>
      <c r="P278" s="13"/>
      <c r="Q278" s="13"/>
      <c r="R278" s="13"/>
      <c r="S278" s="13"/>
      <c r="T278" s="13"/>
      <c r="U278" s="13"/>
      <c r="V278" s="13"/>
      <c r="W278" s="13"/>
      <c r="X278" s="13"/>
      <c r="Y278" s="13"/>
      <c r="Z278" s="13"/>
    </row>
    <row r="279" spans="1:26" ht="13.2">
      <c r="A279" s="7">
        <v>279</v>
      </c>
      <c r="B279" s="8">
        <v>44158</v>
      </c>
      <c r="C279" s="9" t="s">
        <v>749</v>
      </c>
      <c r="D279" s="9" t="s">
        <v>807</v>
      </c>
      <c r="E279" s="9" t="s">
        <v>808</v>
      </c>
      <c r="F279" s="10">
        <f>919664559969</f>
        <v>919664559969</v>
      </c>
      <c r="G279" s="9" t="s">
        <v>10</v>
      </c>
      <c r="H279" s="11" t="s">
        <v>125</v>
      </c>
      <c r="I279" s="29"/>
      <c r="J279" s="13"/>
      <c r="K279" s="13"/>
      <c r="L279" s="13"/>
      <c r="M279" s="13"/>
      <c r="N279" s="13"/>
      <c r="O279" s="13"/>
      <c r="P279" s="13"/>
      <c r="Q279" s="13"/>
      <c r="R279" s="13"/>
      <c r="S279" s="13"/>
      <c r="T279" s="13"/>
      <c r="U279" s="13"/>
      <c r="V279" s="13"/>
      <c r="W279" s="13"/>
      <c r="X279" s="13"/>
      <c r="Y279" s="13"/>
      <c r="Z279" s="13"/>
    </row>
    <row r="280" spans="1:26" ht="13.2">
      <c r="A280" s="30">
        <v>280</v>
      </c>
      <c r="B280" s="31">
        <v>44158</v>
      </c>
      <c r="C280" s="32" t="s">
        <v>749</v>
      </c>
      <c r="D280" s="32" t="s">
        <v>809</v>
      </c>
      <c r="E280" s="32" t="s">
        <v>810</v>
      </c>
      <c r="F280" s="33">
        <f>918698722445</f>
        <v>918698722445</v>
      </c>
      <c r="G280" s="32" t="s">
        <v>10</v>
      </c>
      <c r="H280" s="34" t="s">
        <v>811</v>
      </c>
      <c r="I280" s="34" t="s">
        <v>276</v>
      </c>
      <c r="J280" s="35"/>
      <c r="K280" s="35"/>
      <c r="L280" s="35"/>
      <c r="M280" s="35"/>
      <c r="N280" s="35"/>
      <c r="O280" s="35"/>
      <c r="P280" s="35"/>
      <c r="Q280" s="35"/>
      <c r="R280" s="35"/>
      <c r="S280" s="35"/>
      <c r="T280" s="35"/>
      <c r="U280" s="35"/>
      <c r="V280" s="35"/>
      <c r="W280" s="35"/>
      <c r="X280" s="35"/>
      <c r="Y280" s="35"/>
      <c r="Z280" s="35"/>
    </row>
    <row r="281" spans="1:26" ht="13.2">
      <c r="A281" s="7">
        <v>281</v>
      </c>
      <c r="B281" s="8">
        <v>44158</v>
      </c>
      <c r="C281" s="9" t="s">
        <v>749</v>
      </c>
      <c r="D281" s="9" t="s">
        <v>812</v>
      </c>
      <c r="E281" s="9" t="s">
        <v>813</v>
      </c>
      <c r="F281" s="10">
        <f>918698703448</f>
        <v>918698703448</v>
      </c>
      <c r="G281" s="9" t="s">
        <v>10</v>
      </c>
      <c r="H281" s="11" t="s">
        <v>791</v>
      </c>
      <c r="I281" s="11" t="s">
        <v>276</v>
      </c>
      <c r="J281" s="11" t="s">
        <v>276</v>
      </c>
      <c r="K281" s="11" t="s">
        <v>276</v>
      </c>
      <c r="L281" s="11" t="s">
        <v>276</v>
      </c>
      <c r="M281" s="11" t="s">
        <v>276</v>
      </c>
      <c r="N281" s="13"/>
      <c r="O281" s="13"/>
      <c r="P281" s="13"/>
      <c r="Q281" s="35"/>
      <c r="R281" s="35"/>
      <c r="S281" s="35"/>
      <c r="T281" s="35"/>
      <c r="U281" s="35"/>
      <c r="V281" s="35"/>
      <c r="W281" s="35"/>
      <c r="X281" s="35"/>
      <c r="Y281" s="35"/>
      <c r="Z281" s="35"/>
    </row>
    <row r="282" spans="1:26" ht="13.2">
      <c r="A282" s="7">
        <v>282</v>
      </c>
      <c r="B282" s="8">
        <v>44158</v>
      </c>
      <c r="C282" s="9" t="s">
        <v>739</v>
      </c>
      <c r="D282" s="9" t="s">
        <v>814</v>
      </c>
      <c r="E282" s="9" t="s">
        <v>815</v>
      </c>
      <c r="F282" s="10">
        <f>919552534892</f>
        <v>919552534892</v>
      </c>
      <c r="G282" s="9" t="s">
        <v>10</v>
      </c>
      <c r="H282" s="11" t="s">
        <v>816</v>
      </c>
      <c r="I282" s="11" t="s">
        <v>276</v>
      </c>
      <c r="J282" s="7" t="s">
        <v>817</v>
      </c>
      <c r="K282" s="13"/>
      <c r="L282" s="13"/>
      <c r="M282" s="13"/>
      <c r="N282" s="13"/>
      <c r="O282" s="13"/>
      <c r="P282" s="13"/>
      <c r="Q282" s="13"/>
      <c r="R282" s="13"/>
      <c r="S282" s="13"/>
      <c r="T282" s="13"/>
      <c r="U282" s="13"/>
      <c r="V282" s="13"/>
      <c r="W282" s="13"/>
      <c r="X282" s="13"/>
      <c r="Y282" s="13"/>
      <c r="Z282" s="13"/>
    </row>
    <row r="283" spans="1:26" ht="13.2">
      <c r="A283" s="7">
        <v>283</v>
      </c>
      <c r="B283" s="8">
        <v>44159</v>
      </c>
      <c r="C283" s="9" t="s">
        <v>739</v>
      </c>
      <c r="D283" s="9" t="s">
        <v>818</v>
      </c>
      <c r="E283" s="9" t="s">
        <v>819</v>
      </c>
      <c r="F283" s="10">
        <f>919960006162</f>
        <v>919960006162</v>
      </c>
      <c r="G283" s="9" t="s">
        <v>10</v>
      </c>
      <c r="H283" s="11" t="s">
        <v>820</v>
      </c>
      <c r="I283" s="11"/>
      <c r="J283" s="7"/>
      <c r="K283" s="13"/>
      <c r="L283" s="13"/>
      <c r="M283" s="13"/>
      <c r="N283" s="13"/>
      <c r="O283" s="13"/>
      <c r="P283" s="13"/>
      <c r="Q283" s="13"/>
      <c r="R283" s="13"/>
      <c r="S283" s="13"/>
      <c r="T283" s="13"/>
      <c r="U283" s="13"/>
      <c r="V283" s="13"/>
      <c r="W283" s="13"/>
      <c r="X283" s="13"/>
      <c r="Y283" s="13"/>
      <c r="Z283" s="13"/>
    </row>
    <row r="284" spans="1:26" ht="26.4">
      <c r="A284" s="7">
        <v>284</v>
      </c>
      <c r="B284" s="8">
        <v>44159</v>
      </c>
      <c r="C284" s="9" t="s">
        <v>753</v>
      </c>
      <c r="D284" s="9" t="s">
        <v>821</v>
      </c>
      <c r="E284" s="9" t="s">
        <v>822</v>
      </c>
      <c r="F284" s="9">
        <v>9561833662</v>
      </c>
      <c r="G284" s="9" t="s">
        <v>10</v>
      </c>
      <c r="H284" s="11" t="s">
        <v>823</v>
      </c>
      <c r="I284" s="24" t="s">
        <v>13</v>
      </c>
      <c r="J284" s="13"/>
    </row>
    <row r="285" spans="1:26" ht="13.2">
      <c r="A285" s="7">
        <v>285</v>
      </c>
      <c r="B285" s="8">
        <v>44159</v>
      </c>
      <c r="C285" s="9" t="s">
        <v>753</v>
      </c>
      <c r="D285" s="9" t="s">
        <v>645</v>
      </c>
      <c r="E285" s="9" t="s">
        <v>646</v>
      </c>
      <c r="F285" s="10">
        <f>919920335168</f>
        <v>919920335168</v>
      </c>
      <c r="G285" s="9" t="s">
        <v>37</v>
      </c>
      <c r="H285" s="11" t="s">
        <v>824</v>
      </c>
      <c r="I285" s="11" t="s">
        <v>825</v>
      </c>
      <c r="J285" s="13"/>
      <c r="K285" s="13"/>
      <c r="L285" s="13"/>
      <c r="M285" s="13"/>
      <c r="N285" s="13"/>
      <c r="O285" s="13"/>
    </row>
    <row r="286" spans="1:26" ht="13.2">
      <c r="A286" s="7">
        <v>286</v>
      </c>
      <c r="B286" s="8">
        <v>44159</v>
      </c>
      <c r="C286" s="9" t="s">
        <v>749</v>
      </c>
      <c r="D286" s="9" t="s">
        <v>826</v>
      </c>
      <c r="E286" s="9" t="s">
        <v>827</v>
      </c>
      <c r="F286" s="10">
        <f>17745015143</f>
        <v>17745015143</v>
      </c>
      <c r="G286" s="9" t="s">
        <v>10</v>
      </c>
      <c r="H286" s="11" t="s">
        <v>173</v>
      </c>
      <c r="I286" s="29"/>
      <c r="J286" s="13"/>
      <c r="K286" s="13"/>
      <c r="L286" s="13"/>
      <c r="M286" s="13"/>
      <c r="N286" s="13"/>
      <c r="O286" s="13"/>
      <c r="P286" s="13"/>
      <c r="Q286" s="13"/>
      <c r="R286" s="13"/>
      <c r="S286" s="13"/>
      <c r="T286" s="13"/>
      <c r="U286" s="13"/>
      <c r="V286" s="13"/>
      <c r="W286" s="13"/>
      <c r="X286" s="13"/>
      <c r="Y286" s="13"/>
      <c r="Z286" s="13"/>
    </row>
    <row r="287" spans="1:26" ht="13.2">
      <c r="A287" s="21">
        <v>287</v>
      </c>
      <c r="B287" s="22">
        <v>44159</v>
      </c>
      <c r="C287" s="23" t="s">
        <v>753</v>
      </c>
      <c r="D287" s="23" t="s">
        <v>828</v>
      </c>
      <c r="E287" s="23" t="s">
        <v>829</v>
      </c>
      <c r="F287" s="36">
        <f>919561163690</f>
        <v>919561163690</v>
      </c>
      <c r="G287" s="23" t="s">
        <v>10</v>
      </c>
      <c r="H287" s="24" t="s">
        <v>830</v>
      </c>
      <c r="I287" s="24" t="s">
        <v>13</v>
      </c>
    </row>
    <row r="288" spans="1:26" ht="13.2">
      <c r="A288" s="25">
        <v>288</v>
      </c>
      <c r="B288" s="26">
        <v>44159</v>
      </c>
      <c r="C288" s="17" t="s">
        <v>753</v>
      </c>
      <c r="D288" s="17" t="s">
        <v>831</v>
      </c>
      <c r="E288" s="17" t="s">
        <v>832</v>
      </c>
      <c r="F288" s="18">
        <f>919773398054</f>
        <v>919773398054</v>
      </c>
      <c r="G288" s="17" t="s">
        <v>37</v>
      </c>
      <c r="H288" s="19" t="s">
        <v>833</v>
      </c>
      <c r="I288" s="27"/>
      <c r="J288" s="28"/>
      <c r="K288" s="28"/>
      <c r="L288" s="28"/>
      <c r="M288" s="28"/>
      <c r="N288" s="28"/>
      <c r="O288" s="28"/>
      <c r="P288" s="28"/>
      <c r="Q288" s="28"/>
      <c r="R288" s="28"/>
      <c r="S288" s="28"/>
      <c r="T288" s="28"/>
      <c r="U288" s="28"/>
      <c r="V288" s="28"/>
      <c r="W288" s="28"/>
      <c r="X288" s="28"/>
      <c r="Y288" s="28"/>
      <c r="Z288" s="28"/>
    </row>
    <row r="289" spans="1:26" ht="13.2">
      <c r="A289" s="25">
        <v>289</v>
      </c>
      <c r="B289" s="26">
        <v>44159</v>
      </c>
      <c r="C289" s="17" t="s">
        <v>753</v>
      </c>
      <c r="D289" s="17" t="s">
        <v>834</v>
      </c>
      <c r="E289" s="17" t="s">
        <v>835</v>
      </c>
      <c r="F289" s="18">
        <f>918008299408</f>
        <v>918008299408</v>
      </c>
      <c r="G289" s="17" t="s">
        <v>10</v>
      </c>
      <c r="H289" s="19" t="s">
        <v>122</v>
      </c>
      <c r="I289" s="19" t="s">
        <v>836</v>
      </c>
      <c r="J289" s="28"/>
      <c r="K289" s="28"/>
      <c r="L289" s="28"/>
      <c r="M289" s="28"/>
      <c r="N289" s="28"/>
      <c r="O289" s="28"/>
      <c r="P289" s="28"/>
      <c r="Q289" s="28"/>
      <c r="R289" s="28"/>
      <c r="S289" s="28"/>
      <c r="T289" s="28"/>
      <c r="U289" s="28"/>
      <c r="V289" s="28"/>
      <c r="W289" s="28"/>
      <c r="X289" s="28"/>
      <c r="Y289" s="28"/>
      <c r="Z289" s="28"/>
    </row>
    <row r="290" spans="1:26" ht="13.2">
      <c r="A290" s="7">
        <v>290</v>
      </c>
      <c r="B290" s="8">
        <v>44159</v>
      </c>
      <c r="C290" s="9" t="s">
        <v>753</v>
      </c>
      <c r="D290" s="9" t="s">
        <v>837</v>
      </c>
      <c r="E290" s="9" t="s">
        <v>838</v>
      </c>
      <c r="F290" s="10">
        <f>919730580516</f>
        <v>919730580516</v>
      </c>
      <c r="G290" s="9" t="s">
        <v>10</v>
      </c>
      <c r="H290" s="11" t="s">
        <v>839</v>
      </c>
      <c r="I290" s="24" t="s">
        <v>13</v>
      </c>
      <c r="J290" s="13"/>
    </row>
    <row r="291" spans="1:26" ht="13.2">
      <c r="A291" s="7">
        <v>291</v>
      </c>
      <c r="B291" s="8">
        <v>44159</v>
      </c>
      <c r="C291" s="9" t="s">
        <v>739</v>
      </c>
      <c r="D291" s="9" t="s">
        <v>720</v>
      </c>
      <c r="E291" s="9" t="s">
        <v>721</v>
      </c>
      <c r="F291" s="10">
        <f>918600463838</f>
        <v>918600463838</v>
      </c>
      <c r="G291" s="9" t="s">
        <v>10</v>
      </c>
      <c r="H291" s="11" t="s">
        <v>722</v>
      </c>
      <c r="I291" s="24" t="s">
        <v>13</v>
      </c>
      <c r="J291" s="13"/>
    </row>
    <row r="292" spans="1:26" ht="13.2">
      <c r="A292" s="7">
        <v>292</v>
      </c>
      <c r="B292" s="8">
        <v>44160</v>
      </c>
      <c r="C292" s="9" t="s">
        <v>749</v>
      </c>
      <c r="D292" s="9" t="s">
        <v>840</v>
      </c>
      <c r="E292" s="9" t="s">
        <v>841</v>
      </c>
      <c r="F292" s="10">
        <f>919970442442</f>
        <v>919970442442</v>
      </c>
      <c r="G292" s="9" t="s">
        <v>10</v>
      </c>
      <c r="H292" s="11" t="s">
        <v>842</v>
      </c>
      <c r="I292" s="29"/>
      <c r="J292" s="13"/>
    </row>
    <row r="293" spans="1:26" ht="13.2">
      <c r="A293" s="21">
        <v>293</v>
      </c>
      <c r="B293" s="22">
        <v>44160</v>
      </c>
      <c r="C293" s="23" t="s">
        <v>753</v>
      </c>
      <c r="D293" s="23" t="s">
        <v>143</v>
      </c>
      <c r="E293" s="23" t="s">
        <v>144</v>
      </c>
      <c r="F293" s="36">
        <f>918554912197</f>
        <v>918554912197</v>
      </c>
      <c r="G293" s="23" t="s">
        <v>10</v>
      </c>
      <c r="H293" s="24" t="s">
        <v>843</v>
      </c>
      <c r="I293" s="24" t="s">
        <v>13</v>
      </c>
    </row>
    <row r="294" spans="1:26" ht="13.2">
      <c r="A294" s="25">
        <v>294</v>
      </c>
      <c r="B294" s="26">
        <v>44160</v>
      </c>
      <c r="C294" s="17" t="s">
        <v>753</v>
      </c>
      <c r="D294" s="17" t="s">
        <v>844</v>
      </c>
      <c r="E294" s="17" t="s">
        <v>845</v>
      </c>
      <c r="F294" s="18">
        <f>9109922611622</f>
        <v>9109922611622</v>
      </c>
      <c r="G294" s="17" t="s">
        <v>10</v>
      </c>
      <c r="H294" s="19" t="s">
        <v>353</v>
      </c>
      <c r="I294" s="19"/>
      <c r="J294" s="25"/>
      <c r="K294" s="28"/>
    </row>
    <row r="295" spans="1:26" ht="13.2">
      <c r="A295" s="7">
        <v>295</v>
      </c>
      <c r="B295" s="8">
        <v>44161</v>
      </c>
      <c r="C295" s="9" t="s">
        <v>739</v>
      </c>
      <c r="D295" s="9" t="s">
        <v>846</v>
      </c>
      <c r="E295" s="9" t="s">
        <v>847</v>
      </c>
      <c r="F295" s="10">
        <f>919552700206</f>
        <v>919552700206</v>
      </c>
      <c r="G295" s="9" t="s">
        <v>10</v>
      </c>
      <c r="H295" s="11" t="s">
        <v>848</v>
      </c>
      <c r="I295" s="24" t="s">
        <v>13</v>
      </c>
      <c r="J295" s="13"/>
      <c r="K295" s="13"/>
      <c r="L295" s="13"/>
      <c r="M295" s="13"/>
      <c r="N295" s="13"/>
      <c r="O295" s="13"/>
      <c r="P295" s="13"/>
      <c r="Q295" s="13"/>
      <c r="R295" s="13"/>
      <c r="S295" s="13"/>
      <c r="T295" s="13"/>
      <c r="U295" s="13"/>
      <c r="V295" s="13"/>
      <c r="W295" s="13"/>
      <c r="X295" s="13"/>
      <c r="Y295" s="13"/>
      <c r="Z295" s="13"/>
    </row>
    <row r="296" spans="1:26" ht="13.2">
      <c r="A296" s="7">
        <v>296</v>
      </c>
      <c r="B296" s="8">
        <v>44161</v>
      </c>
      <c r="C296" s="9" t="s">
        <v>739</v>
      </c>
      <c r="D296" s="9" t="s">
        <v>450</v>
      </c>
      <c r="E296" s="9" t="s">
        <v>451</v>
      </c>
      <c r="F296" s="10">
        <f>919423583647</f>
        <v>919423583647</v>
      </c>
      <c r="G296" s="9" t="s">
        <v>10</v>
      </c>
      <c r="H296" s="11" t="s">
        <v>365</v>
      </c>
      <c r="I296" s="11" t="s">
        <v>276</v>
      </c>
      <c r="J296" s="7" t="s">
        <v>174</v>
      </c>
      <c r="K296" s="13"/>
      <c r="L296" s="13"/>
      <c r="M296" s="13"/>
      <c r="N296" s="13"/>
      <c r="O296" s="13"/>
      <c r="P296" s="13"/>
      <c r="Q296" s="13"/>
      <c r="R296" s="13"/>
      <c r="S296" s="13"/>
      <c r="T296" s="13"/>
      <c r="U296" s="13"/>
      <c r="V296" s="13"/>
      <c r="W296" s="13"/>
      <c r="X296" s="13"/>
      <c r="Y296" s="13"/>
      <c r="Z296" s="13"/>
    </row>
    <row r="297" spans="1:26" ht="26.4">
      <c r="A297" s="21">
        <v>297</v>
      </c>
      <c r="B297" s="22">
        <v>44161</v>
      </c>
      <c r="C297" s="23" t="s">
        <v>753</v>
      </c>
      <c r="D297" s="23" t="s">
        <v>849</v>
      </c>
      <c r="E297" s="23" t="s">
        <v>850</v>
      </c>
      <c r="F297" s="36">
        <f>919075002070</f>
        <v>919075002070</v>
      </c>
      <c r="G297" s="23" t="s">
        <v>37</v>
      </c>
      <c r="H297" s="24" t="s">
        <v>851</v>
      </c>
      <c r="I297" s="24" t="s">
        <v>13</v>
      </c>
    </row>
    <row r="298" spans="1:26" ht="13.2">
      <c r="A298" s="21">
        <v>298</v>
      </c>
      <c r="B298" s="22">
        <v>44161</v>
      </c>
      <c r="C298" s="23" t="s">
        <v>749</v>
      </c>
      <c r="D298" s="23" t="s">
        <v>852</v>
      </c>
      <c r="E298" s="23" t="s">
        <v>853</v>
      </c>
      <c r="F298" s="36">
        <f>919921990474</f>
        <v>919921990474</v>
      </c>
      <c r="G298" s="23" t="s">
        <v>10</v>
      </c>
      <c r="H298" s="24" t="s">
        <v>854</v>
      </c>
      <c r="I298" s="24" t="s">
        <v>13</v>
      </c>
    </row>
    <row r="299" spans="1:26" ht="13.2">
      <c r="A299" s="30">
        <v>299</v>
      </c>
      <c r="B299" s="31">
        <v>44161</v>
      </c>
      <c r="C299" s="32" t="s">
        <v>749</v>
      </c>
      <c r="D299" s="32" t="s">
        <v>855</v>
      </c>
      <c r="E299" s="32" t="s">
        <v>856</v>
      </c>
      <c r="F299" s="33">
        <f>919552633368</f>
        <v>919552633368</v>
      </c>
      <c r="G299" s="32" t="s">
        <v>10</v>
      </c>
      <c r="H299" s="34" t="s">
        <v>811</v>
      </c>
      <c r="I299" s="30" t="s">
        <v>43</v>
      </c>
      <c r="J299" s="30" t="s">
        <v>43</v>
      </c>
      <c r="K299" s="30" t="s">
        <v>43</v>
      </c>
      <c r="L299" s="30" t="s">
        <v>43</v>
      </c>
      <c r="M299" s="30" t="s">
        <v>43</v>
      </c>
      <c r="N299" s="30" t="s">
        <v>43</v>
      </c>
      <c r="O299" s="30" t="s">
        <v>43</v>
      </c>
      <c r="P299" s="35"/>
      <c r="Q299" s="35"/>
      <c r="R299" s="35"/>
      <c r="S299" s="35"/>
      <c r="T299" s="35"/>
      <c r="U299" s="35"/>
      <c r="V299" s="35"/>
      <c r="W299" s="35"/>
      <c r="X299" s="35"/>
      <c r="Y299" s="35"/>
      <c r="Z299" s="35"/>
    </row>
    <row r="300" spans="1:26" ht="13.2">
      <c r="A300" s="21">
        <v>300</v>
      </c>
      <c r="B300" s="22">
        <v>44162</v>
      </c>
      <c r="C300" s="23" t="s">
        <v>739</v>
      </c>
      <c r="D300" s="23" t="s">
        <v>857</v>
      </c>
      <c r="E300" s="23" t="s">
        <v>858</v>
      </c>
      <c r="F300" s="23" t="s">
        <v>859</v>
      </c>
      <c r="G300" s="23" t="s">
        <v>10</v>
      </c>
      <c r="H300" s="21" t="s">
        <v>860</v>
      </c>
      <c r="I300" s="24" t="s">
        <v>13</v>
      </c>
    </row>
    <row r="301" spans="1:26" ht="13.2">
      <c r="A301" s="7">
        <v>301</v>
      </c>
      <c r="B301" s="8">
        <v>44162</v>
      </c>
      <c r="C301" s="9" t="s">
        <v>753</v>
      </c>
      <c r="D301" s="9" t="s">
        <v>861</v>
      </c>
      <c r="E301" s="9" t="s">
        <v>862</v>
      </c>
      <c r="F301" s="10">
        <f>919730458830</f>
        <v>919730458830</v>
      </c>
      <c r="G301" s="9" t="s">
        <v>10</v>
      </c>
      <c r="H301" s="11" t="s">
        <v>863</v>
      </c>
      <c r="I301" s="7" t="s">
        <v>43</v>
      </c>
      <c r="J301" s="7" t="s">
        <v>43</v>
      </c>
      <c r="K301" s="7" t="s">
        <v>43</v>
      </c>
      <c r="L301" s="13"/>
      <c r="M301" s="13"/>
      <c r="N301" s="13"/>
      <c r="O301" s="13"/>
      <c r="P301" s="13"/>
      <c r="Q301" s="13"/>
      <c r="R301" s="13"/>
      <c r="S301" s="13"/>
      <c r="T301" s="13"/>
      <c r="U301" s="13"/>
      <c r="V301" s="13"/>
      <c r="W301" s="13"/>
      <c r="X301" s="13"/>
      <c r="Y301" s="13"/>
      <c r="Z301" s="13"/>
    </row>
    <row r="302" spans="1:26" ht="26.4">
      <c r="A302" s="25">
        <v>302</v>
      </c>
      <c r="B302" s="26">
        <v>44162</v>
      </c>
      <c r="C302" s="17" t="s">
        <v>739</v>
      </c>
      <c r="D302" s="17" t="s">
        <v>864</v>
      </c>
      <c r="E302" s="17" t="s">
        <v>865</v>
      </c>
      <c r="F302" s="18">
        <f>917587516867</f>
        <v>917587516867</v>
      </c>
      <c r="G302" s="17" t="s">
        <v>866</v>
      </c>
      <c r="H302" s="19" t="s">
        <v>122</v>
      </c>
      <c r="I302" s="19" t="s">
        <v>867</v>
      </c>
      <c r="J302" s="25" t="s">
        <v>43</v>
      </c>
      <c r="K302" s="25" t="s">
        <v>43</v>
      </c>
      <c r="L302" s="28"/>
      <c r="M302" s="28"/>
      <c r="N302" s="28"/>
      <c r="O302" s="28"/>
      <c r="P302" s="28"/>
      <c r="Q302" s="28"/>
      <c r="R302" s="28"/>
      <c r="S302" s="28"/>
      <c r="T302" s="28"/>
      <c r="U302" s="28"/>
      <c r="V302" s="28"/>
      <c r="W302" s="28"/>
      <c r="X302" s="28"/>
      <c r="Y302" s="28"/>
      <c r="Z302" s="28"/>
    </row>
    <row r="303" spans="1:26" ht="13.2">
      <c r="A303" s="30">
        <v>303</v>
      </c>
      <c r="B303" s="31">
        <v>44162</v>
      </c>
      <c r="C303" s="32" t="s">
        <v>753</v>
      </c>
      <c r="D303" s="32" t="s">
        <v>868</v>
      </c>
      <c r="E303" s="32" t="s">
        <v>869</v>
      </c>
      <c r="F303" s="33">
        <f>919890990035</f>
        <v>919890990035</v>
      </c>
      <c r="G303" s="32" t="s">
        <v>10</v>
      </c>
      <c r="H303" s="34" t="s">
        <v>870</v>
      </c>
      <c r="I303" s="37"/>
      <c r="J303" s="35"/>
      <c r="K303" s="35"/>
      <c r="L303" s="35"/>
      <c r="M303" s="35"/>
      <c r="N303" s="35"/>
      <c r="O303" s="35"/>
      <c r="P303" s="35"/>
      <c r="Q303" s="35"/>
      <c r="R303" s="35"/>
      <c r="S303" s="35"/>
      <c r="T303" s="35"/>
      <c r="U303" s="35"/>
      <c r="V303" s="35"/>
      <c r="W303" s="35"/>
      <c r="X303" s="35"/>
      <c r="Y303" s="35"/>
      <c r="Z303" s="35"/>
    </row>
    <row r="304" spans="1:26" ht="13.2">
      <c r="A304" s="30">
        <v>304</v>
      </c>
      <c r="B304" s="31">
        <v>44162</v>
      </c>
      <c r="C304" s="32" t="s">
        <v>749</v>
      </c>
      <c r="D304" s="32" t="s">
        <v>871</v>
      </c>
      <c r="E304" s="32" t="s">
        <v>872</v>
      </c>
      <c r="F304" s="32">
        <v>9096388910</v>
      </c>
      <c r="G304" s="32" t="s">
        <v>10</v>
      </c>
      <c r="H304" s="34" t="s">
        <v>811</v>
      </c>
      <c r="I304" s="34" t="s">
        <v>43</v>
      </c>
      <c r="J304" s="35"/>
      <c r="K304" s="35"/>
      <c r="L304" s="35"/>
      <c r="M304" s="35"/>
      <c r="N304" s="35"/>
      <c r="O304" s="35"/>
      <c r="P304" s="35"/>
      <c r="Q304" s="35"/>
      <c r="R304" s="35"/>
      <c r="S304" s="35"/>
      <c r="T304" s="35"/>
      <c r="U304" s="35"/>
      <c r="V304" s="35"/>
      <c r="W304" s="35"/>
      <c r="X304" s="35"/>
      <c r="Y304" s="35"/>
      <c r="Z304" s="35"/>
    </row>
    <row r="305" spans="1:26" ht="13.2">
      <c r="A305" s="7">
        <v>305</v>
      </c>
      <c r="B305" s="8">
        <v>44162</v>
      </c>
      <c r="C305" s="9" t="s">
        <v>749</v>
      </c>
      <c r="D305" s="9" t="s">
        <v>873</v>
      </c>
      <c r="E305" s="9" t="s">
        <v>874</v>
      </c>
      <c r="F305" s="10">
        <f>918605287871</f>
        <v>918605287871</v>
      </c>
      <c r="G305" s="9" t="s">
        <v>10</v>
      </c>
      <c r="H305" s="11" t="s">
        <v>87</v>
      </c>
      <c r="I305" s="11" t="s">
        <v>43</v>
      </c>
      <c r="J305" s="7" t="s">
        <v>174</v>
      </c>
      <c r="K305" s="13"/>
      <c r="L305" s="13"/>
      <c r="M305" s="13"/>
      <c r="N305" s="13"/>
      <c r="O305" s="13"/>
    </row>
    <row r="306" spans="1:26" ht="13.2">
      <c r="A306" s="25">
        <v>306</v>
      </c>
      <c r="B306" s="26">
        <v>44162</v>
      </c>
      <c r="C306" s="17" t="s">
        <v>739</v>
      </c>
      <c r="D306" s="17" t="s">
        <v>875</v>
      </c>
      <c r="E306" s="17" t="s">
        <v>876</v>
      </c>
      <c r="F306" s="18">
        <f>919730763951</f>
        <v>919730763951</v>
      </c>
      <c r="G306" s="17" t="s">
        <v>10</v>
      </c>
      <c r="H306" s="19" t="s">
        <v>877</v>
      </c>
      <c r="I306" s="19" t="s">
        <v>43</v>
      </c>
      <c r="J306" s="28"/>
      <c r="K306" s="28"/>
      <c r="L306" s="12"/>
      <c r="M306" s="12"/>
      <c r="N306" s="12"/>
      <c r="O306" s="12"/>
      <c r="P306" s="12"/>
      <c r="Q306" s="12"/>
      <c r="R306" s="12"/>
      <c r="S306" s="12"/>
      <c r="T306" s="12"/>
      <c r="U306" s="12"/>
      <c r="V306" s="12"/>
      <c r="W306" s="12"/>
      <c r="X306" s="12"/>
      <c r="Y306" s="12"/>
      <c r="Z306" s="12"/>
    </row>
    <row r="307" spans="1:26" ht="13.2">
      <c r="A307" s="7">
        <v>307</v>
      </c>
      <c r="B307" s="8">
        <v>44162</v>
      </c>
      <c r="C307" s="9" t="s">
        <v>749</v>
      </c>
      <c r="D307" s="9" t="s">
        <v>878</v>
      </c>
      <c r="E307" s="9" t="s">
        <v>879</v>
      </c>
      <c r="F307" s="10">
        <f>919028429444</f>
        <v>919028429444</v>
      </c>
      <c r="G307" s="9" t="s">
        <v>10</v>
      </c>
      <c r="H307" s="11" t="s">
        <v>880</v>
      </c>
      <c r="I307" s="29"/>
      <c r="J307" s="13"/>
      <c r="K307" s="13"/>
      <c r="L307" s="13"/>
      <c r="M307" s="13"/>
      <c r="N307" s="13"/>
      <c r="O307" s="13"/>
      <c r="P307" s="13"/>
      <c r="Q307" s="13"/>
      <c r="R307" s="13"/>
      <c r="S307" s="13"/>
      <c r="T307" s="13"/>
      <c r="U307" s="13"/>
      <c r="V307" s="13"/>
      <c r="W307" s="13"/>
      <c r="X307" s="13"/>
      <c r="Y307" s="13"/>
      <c r="Z307" s="13"/>
    </row>
    <row r="308" spans="1:26" ht="13.2">
      <c r="A308" s="7">
        <v>308</v>
      </c>
      <c r="B308" s="8">
        <v>44162</v>
      </c>
      <c r="C308" s="9" t="s">
        <v>749</v>
      </c>
      <c r="D308" s="9" t="s">
        <v>881</v>
      </c>
      <c r="E308" s="9" t="s">
        <v>882</v>
      </c>
      <c r="F308" s="10">
        <f>917768954003</f>
        <v>917768954003</v>
      </c>
      <c r="G308" s="9" t="s">
        <v>10</v>
      </c>
      <c r="H308" s="11" t="s">
        <v>824</v>
      </c>
      <c r="I308" s="11" t="s">
        <v>43</v>
      </c>
      <c r="J308" s="7" t="s">
        <v>43</v>
      </c>
      <c r="K308" s="7" t="s">
        <v>43</v>
      </c>
      <c r="L308" s="13"/>
      <c r="M308" s="13"/>
      <c r="N308" s="13"/>
      <c r="O308" s="13"/>
      <c r="P308" s="13"/>
      <c r="Q308" s="13"/>
      <c r="R308" s="13"/>
      <c r="S308" s="13"/>
      <c r="T308" s="13"/>
      <c r="U308" s="13"/>
      <c r="V308" s="13"/>
      <c r="W308" s="13"/>
      <c r="X308" s="13"/>
      <c r="Y308" s="13"/>
      <c r="Z308" s="13"/>
    </row>
    <row r="309" spans="1:26" ht="13.2">
      <c r="A309" s="21">
        <v>309</v>
      </c>
      <c r="B309" s="22">
        <v>44163</v>
      </c>
      <c r="C309" s="23" t="s">
        <v>753</v>
      </c>
      <c r="D309" s="23" t="s">
        <v>883</v>
      </c>
      <c r="E309" s="23" t="s">
        <v>408</v>
      </c>
      <c r="F309" s="36">
        <f>919096213474</f>
        <v>919096213474</v>
      </c>
      <c r="G309" s="23" t="s">
        <v>10</v>
      </c>
      <c r="H309" s="24" t="s">
        <v>884</v>
      </c>
      <c r="I309" s="24" t="s">
        <v>13</v>
      </c>
    </row>
    <row r="310" spans="1:26" ht="13.2">
      <c r="A310" s="25">
        <v>310</v>
      </c>
      <c r="B310" s="26">
        <v>44163</v>
      </c>
      <c r="C310" s="17" t="s">
        <v>749</v>
      </c>
      <c r="D310" s="17" t="s">
        <v>524</v>
      </c>
      <c r="E310" s="17" t="s">
        <v>525</v>
      </c>
      <c r="F310" s="18">
        <f>9109579756693</f>
        <v>9109579756693</v>
      </c>
      <c r="G310" s="17" t="s">
        <v>10</v>
      </c>
      <c r="H310" s="19" t="s">
        <v>122</v>
      </c>
      <c r="I310" s="27"/>
      <c r="J310" s="28"/>
      <c r="K310" s="28"/>
      <c r="L310" s="28"/>
      <c r="M310" s="28"/>
      <c r="N310" s="28"/>
      <c r="O310" s="28"/>
      <c r="P310" s="28"/>
      <c r="Q310" s="28"/>
      <c r="R310" s="28"/>
      <c r="S310" s="28"/>
      <c r="T310" s="28"/>
      <c r="U310" s="28"/>
      <c r="V310" s="28"/>
      <c r="W310" s="28"/>
      <c r="X310" s="28"/>
      <c r="Y310" s="28"/>
      <c r="Z310" s="28"/>
    </row>
    <row r="311" spans="1:26" ht="13.2">
      <c r="A311" s="7">
        <v>311</v>
      </c>
      <c r="B311" s="8">
        <v>44163</v>
      </c>
      <c r="C311" s="9" t="s">
        <v>739</v>
      </c>
      <c r="D311" s="9" t="s">
        <v>885</v>
      </c>
      <c r="E311" s="9" t="s">
        <v>886</v>
      </c>
      <c r="F311" s="10">
        <f>9108087714450</f>
        <v>9108087714450</v>
      </c>
      <c r="G311" s="9" t="s">
        <v>10</v>
      </c>
      <c r="H311" s="11" t="s">
        <v>173</v>
      </c>
      <c r="I311" s="29"/>
      <c r="J311" s="13"/>
      <c r="K311" s="13"/>
      <c r="L311" s="13"/>
      <c r="M311" s="13"/>
      <c r="N311" s="13"/>
      <c r="O311" s="13"/>
      <c r="P311" s="13"/>
      <c r="Q311" s="13"/>
      <c r="R311" s="13"/>
      <c r="S311" s="13"/>
      <c r="T311" s="13"/>
      <c r="U311" s="13"/>
      <c r="V311" s="13"/>
      <c r="W311" s="13"/>
      <c r="X311" s="13"/>
      <c r="Y311" s="13"/>
      <c r="Z311" s="13"/>
    </row>
    <row r="312" spans="1:26" ht="13.2">
      <c r="A312" s="7">
        <v>312</v>
      </c>
      <c r="B312" s="8">
        <v>44163</v>
      </c>
      <c r="C312" s="9" t="s">
        <v>887</v>
      </c>
      <c r="D312" s="9" t="s">
        <v>753</v>
      </c>
      <c r="E312" s="9" t="s">
        <v>888</v>
      </c>
      <c r="F312" s="9" t="s">
        <v>889</v>
      </c>
      <c r="G312" s="10">
        <f>918888808478</f>
        <v>918888808478</v>
      </c>
      <c r="H312" s="9" t="s">
        <v>727</v>
      </c>
      <c r="I312" s="29"/>
      <c r="J312" s="13"/>
    </row>
    <row r="313" spans="1:26" ht="13.2">
      <c r="A313" s="21">
        <v>313</v>
      </c>
      <c r="B313" s="22">
        <v>44163</v>
      </c>
      <c r="C313" s="23" t="s">
        <v>739</v>
      </c>
      <c r="D313" s="23" t="s">
        <v>890</v>
      </c>
      <c r="E313" s="23" t="s">
        <v>891</v>
      </c>
      <c r="F313" s="36">
        <f>917387103552</f>
        <v>917387103552</v>
      </c>
      <c r="G313" s="23" t="s">
        <v>10</v>
      </c>
      <c r="H313" s="34" t="s">
        <v>811</v>
      </c>
      <c r="I313" s="24" t="s">
        <v>892</v>
      </c>
      <c r="J313" s="21" t="s">
        <v>43</v>
      </c>
      <c r="K313" s="21" t="s">
        <v>43</v>
      </c>
      <c r="L313" s="21" t="s">
        <v>43</v>
      </c>
      <c r="M313" s="21" t="s">
        <v>43</v>
      </c>
      <c r="N313" s="21" t="s">
        <v>43</v>
      </c>
      <c r="O313" s="21" t="s">
        <v>43</v>
      </c>
      <c r="P313" s="21" t="s">
        <v>43</v>
      </c>
      <c r="Q313" s="21" t="s">
        <v>43</v>
      </c>
      <c r="R313" s="21" t="s">
        <v>43</v>
      </c>
    </row>
    <row r="314" spans="1:26" ht="13.2">
      <c r="A314" s="7">
        <v>330</v>
      </c>
      <c r="B314" s="8">
        <v>44165</v>
      </c>
      <c r="C314" s="9" t="s">
        <v>753</v>
      </c>
      <c r="D314" s="9" t="s">
        <v>893</v>
      </c>
      <c r="E314" s="9" t="s">
        <v>894</v>
      </c>
      <c r="F314" s="10">
        <f>917350000394</f>
        <v>917350000394</v>
      </c>
      <c r="G314" s="9" t="s">
        <v>10</v>
      </c>
      <c r="H314" s="11" t="s">
        <v>365</v>
      </c>
      <c r="I314" s="11" t="s">
        <v>895</v>
      </c>
      <c r="J314" s="11" t="s">
        <v>43</v>
      </c>
      <c r="K314" s="11" t="s">
        <v>43</v>
      </c>
      <c r="L314" s="13"/>
      <c r="M314" s="13"/>
      <c r="N314" s="13"/>
      <c r="O314" s="13"/>
      <c r="P314" s="13"/>
      <c r="Q314" s="13"/>
      <c r="R314" s="13"/>
      <c r="S314" s="13"/>
      <c r="T314" s="13"/>
      <c r="U314" s="13"/>
      <c r="V314" s="13"/>
      <c r="W314" s="13"/>
      <c r="X314" s="13"/>
      <c r="Y314" s="13"/>
      <c r="Z314" s="13"/>
    </row>
    <row r="315" spans="1:26" ht="13.2">
      <c r="A315" s="7">
        <v>315</v>
      </c>
      <c r="B315" s="8">
        <v>44164</v>
      </c>
      <c r="C315" s="9" t="s">
        <v>753</v>
      </c>
      <c r="D315" s="9" t="s">
        <v>896</v>
      </c>
      <c r="E315" s="9" t="s">
        <v>897</v>
      </c>
      <c r="F315" s="10">
        <f>919421909768</f>
        <v>919421909768</v>
      </c>
      <c r="G315" s="9" t="s">
        <v>10</v>
      </c>
      <c r="H315" s="11" t="s">
        <v>791</v>
      </c>
      <c r="I315" s="11" t="s">
        <v>276</v>
      </c>
      <c r="J315" s="11" t="s">
        <v>276</v>
      </c>
      <c r="K315" s="7" t="s">
        <v>43</v>
      </c>
      <c r="L315" s="7" t="s">
        <v>43</v>
      </c>
      <c r="M315" s="7" t="s">
        <v>43</v>
      </c>
      <c r="N315" s="7" t="s">
        <v>43</v>
      </c>
      <c r="O315" s="13"/>
      <c r="P315" s="13"/>
      <c r="Q315" s="13"/>
      <c r="R315" s="13"/>
      <c r="S315" s="13"/>
      <c r="T315" s="13"/>
      <c r="U315" s="13"/>
      <c r="V315" s="13"/>
      <c r="W315" s="13"/>
      <c r="X315" s="13"/>
      <c r="Y315" s="13"/>
      <c r="Z315" s="13"/>
    </row>
    <row r="316" spans="1:26" ht="13.2">
      <c r="A316" s="21">
        <v>316</v>
      </c>
      <c r="B316" s="22">
        <v>44164</v>
      </c>
      <c r="C316" s="23" t="s">
        <v>749</v>
      </c>
      <c r="D316" s="23" t="s">
        <v>898</v>
      </c>
      <c r="E316" s="23" t="s">
        <v>899</v>
      </c>
      <c r="F316" s="36">
        <f>917709000901</f>
        <v>917709000901</v>
      </c>
      <c r="G316" s="23" t="s">
        <v>10</v>
      </c>
      <c r="H316" s="24" t="s">
        <v>900</v>
      </c>
      <c r="I316" s="24" t="s">
        <v>420</v>
      </c>
    </row>
    <row r="317" spans="1:26" ht="13.2">
      <c r="A317" s="21">
        <v>317</v>
      </c>
      <c r="B317" s="22">
        <v>44164</v>
      </c>
      <c r="C317" s="23" t="s">
        <v>749</v>
      </c>
      <c r="D317" s="23" t="s">
        <v>901</v>
      </c>
      <c r="E317" s="23" t="s">
        <v>902</v>
      </c>
      <c r="F317" s="36">
        <f>919881301967</f>
        <v>919881301967</v>
      </c>
      <c r="G317" s="23" t="s">
        <v>10</v>
      </c>
      <c r="H317" s="24" t="s">
        <v>903</v>
      </c>
      <c r="I317" s="24" t="s">
        <v>904</v>
      </c>
      <c r="J317" s="21" t="s">
        <v>903</v>
      </c>
      <c r="K317" s="21" t="s">
        <v>905</v>
      </c>
      <c r="L317" s="21" t="s">
        <v>903</v>
      </c>
      <c r="M317" s="21" t="s">
        <v>903</v>
      </c>
      <c r="N317" s="21" t="s">
        <v>903</v>
      </c>
    </row>
    <row r="318" spans="1:26" ht="13.2">
      <c r="A318" s="21">
        <v>318</v>
      </c>
      <c r="B318" s="22">
        <v>44164</v>
      </c>
      <c r="C318" s="23" t="s">
        <v>749</v>
      </c>
      <c r="D318" s="23" t="s">
        <v>906</v>
      </c>
      <c r="E318" s="23" t="s">
        <v>907</v>
      </c>
      <c r="F318" s="36">
        <f>918007725017</f>
        <v>918007725017</v>
      </c>
      <c r="G318" s="23" t="s">
        <v>10</v>
      </c>
      <c r="H318" s="24" t="s">
        <v>903</v>
      </c>
      <c r="I318" s="24" t="s">
        <v>411</v>
      </c>
      <c r="J318" s="21" t="s">
        <v>903</v>
      </c>
      <c r="K318" s="21" t="s">
        <v>411</v>
      </c>
      <c r="L318" s="21" t="s">
        <v>411</v>
      </c>
      <c r="M318" s="21" t="s">
        <v>903</v>
      </c>
      <c r="N318" s="21" t="s">
        <v>903</v>
      </c>
      <c r="O318" s="21" t="s">
        <v>903</v>
      </c>
      <c r="P318" s="21" t="s">
        <v>908</v>
      </c>
    </row>
    <row r="319" spans="1:26" ht="13.2">
      <c r="A319" s="21">
        <v>319</v>
      </c>
      <c r="B319" s="22">
        <v>44164</v>
      </c>
      <c r="C319" s="23" t="s">
        <v>749</v>
      </c>
      <c r="D319" s="23" t="s">
        <v>909</v>
      </c>
      <c r="E319" s="23" t="s">
        <v>910</v>
      </c>
      <c r="F319" s="36">
        <f>919657540260</f>
        <v>919657540260</v>
      </c>
      <c r="G319" s="23" t="s">
        <v>10</v>
      </c>
      <c r="H319" s="24" t="s">
        <v>911</v>
      </c>
      <c r="I319" s="24" t="s">
        <v>411</v>
      </c>
      <c r="J319" s="24" t="s">
        <v>411</v>
      </c>
      <c r="K319" s="24" t="s">
        <v>411</v>
      </c>
      <c r="L319" s="24" t="s">
        <v>411</v>
      </c>
    </row>
    <row r="320" spans="1:26" ht="13.2">
      <c r="A320" s="30">
        <v>320</v>
      </c>
      <c r="B320" s="31">
        <v>44164</v>
      </c>
      <c r="C320" s="32" t="s">
        <v>739</v>
      </c>
      <c r="D320" s="32" t="s">
        <v>912</v>
      </c>
      <c r="E320" s="32" t="s">
        <v>913</v>
      </c>
      <c r="F320" s="33">
        <f>919096126567</f>
        <v>919096126567</v>
      </c>
      <c r="G320" s="32" t="s">
        <v>10</v>
      </c>
      <c r="H320" s="34" t="s">
        <v>811</v>
      </c>
      <c r="I320" s="34" t="s">
        <v>43</v>
      </c>
      <c r="J320" s="30" t="s">
        <v>43</v>
      </c>
      <c r="K320" s="35"/>
      <c r="L320" s="35"/>
      <c r="M320" s="35"/>
      <c r="N320" s="35"/>
      <c r="O320" s="35"/>
      <c r="P320" s="35"/>
      <c r="Q320" s="35"/>
      <c r="R320" s="35"/>
      <c r="S320" s="35"/>
      <c r="T320" s="35"/>
      <c r="U320" s="35"/>
      <c r="V320" s="35"/>
      <c r="W320" s="35"/>
      <c r="X320" s="35"/>
      <c r="Y320" s="35"/>
      <c r="Z320" s="35"/>
    </row>
    <row r="321" spans="1:26" ht="26.4">
      <c r="A321" s="21">
        <v>321</v>
      </c>
      <c r="B321" s="22">
        <v>44164</v>
      </c>
      <c r="C321" s="23" t="s">
        <v>749</v>
      </c>
      <c r="D321" s="23" t="s">
        <v>914</v>
      </c>
      <c r="E321" s="23" t="s">
        <v>915</v>
      </c>
      <c r="F321" s="36">
        <f>919767882587</f>
        <v>919767882587</v>
      </c>
      <c r="G321" s="23" t="s">
        <v>10</v>
      </c>
      <c r="H321" s="24" t="s">
        <v>916</v>
      </c>
      <c r="I321" s="24" t="s">
        <v>420</v>
      </c>
    </row>
    <row r="322" spans="1:26" ht="13.2">
      <c r="A322" s="7">
        <v>322</v>
      </c>
      <c r="B322" s="8">
        <v>44164</v>
      </c>
      <c r="C322" s="9" t="s">
        <v>753</v>
      </c>
      <c r="D322" s="9" t="s">
        <v>917</v>
      </c>
      <c r="E322" s="9" t="s">
        <v>918</v>
      </c>
      <c r="F322" s="10">
        <f>918879864151</f>
        <v>918879864151</v>
      </c>
      <c r="G322" s="9" t="s">
        <v>10</v>
      </c>
      <c r="H322" s="11" t="s">
        <v>211</v>
      </c>
      <c r="I322" s="11"/>
      <c r="J322" s="13"/>
      <c r="K322" s="13"/>
      <c r="L322" s="13"/>
      <c r="M322" s="13"/>
      <c r="N322" s="13"/>
      <c r="O322" s="13"/>
      <c r="P322" s="13"/>
      <c r="Q322" s="13"/>
      <c r="R322" s="13"/>
      <c r="S322" s="13"/>
      <c r="T322" s="13"/>
      <c r="U322" s="13"/>
      <c r="V322" s="13"/>
      <c r="W322" s="13"/>
      <c r="X322" s="13"/>
      <c r="Y322" s="13"/>
      <c r="Z322" s="13"/>
    </row>
    <row r="323" spans="1:26" ht="13.2">
      <c r="A323" s="25">
        <v>323</v>
      </c>
      <c r="B323" s="26">
        <v>44164</v>
      </c>
      <c r="C323" s="17" t="s">
        <v>749</v>
      </c>
      <c r="D323" s="17" t="s">
        <v>919</v>
      </c>
      <c r="E323" s="17" t="s">
        <v>920</v>
      </c>
      <c r="F323" s="18">
        <f>918983222759</f>
        <v>918983222759</v>
      </c>
      <c r="G323" s="17" t="s">
        <v>10</v>
      </c>
      <c r="H323" s="19" t="s">
        <v>877</v>
      </c>
      <c r="I323" s="27"/>
      <c r="J323" s="28"/>
      <c r="K323" s="28"/>
      <c r="L323" s="28"/>
      <c r="M323" s="28"/>
      <c r="N323" s="28"/>
      <c r="O323" s="28"/>
      <c r="P323" s="28"/>
      <c r="Q323" s="28"/>
      <c r="R323" s="28"/>
      <c r="S323" s="28"/>
      <c r="T323" s="28"/>
      <c r="U323" s="28"/>
      <c r="V323" s="28"/>
      <c r="W323" s="28"/>
      <c r="X323" s="28"/>
      <c r="Y323" s="28"/>
      <c r="Z323" s="28"/>
    </row>
    <row r="324" spans="1:26" ht="13.2">
      <c r="A324" s="7">
        <v>324</v>
      </c>
      <c r="B324" s="8">
        <v>44164</v>
      </c>
      <c r="C324" s="9" t="s">
        <v>739</v>
      </c>
      <c r="D324" s="9" t="s">
        <v>921</v>
      </c>
      <c r="E324" s="9" t="s">
        <v>922</v>
      </c>
      <c r="F324" s="10">
        <f>919923981759</f>
        <v>919923981759</v>
      </c>
      <c r="G324" s="9" t="s">
        <v>10</v>
      </c>
      <c r="H324" s="11" t="s">
        <v>87</v>
      </c>
      <c r="I324" s="11" t="s">
        <v>43</v>
      </c>
      <c r="J324" s="7" t="s">
        <v>43</v>
      </c>
      <c r="K324" s="7" t="s">
        <v>43</v>
      </c>
      <c r="L324" s="13"/>
      <c r="M324" s="13"/>
    </row>
    <row r="325" spans="1:26" ht="13.2">
      <c r="A325" s="7">
        <v>325</v>
      </c>
      <c r="B325" s="8">
        <v>44164</v>
      </c>
      <c r="C325" s="9" t="s">
        <v>749</v>
      </c>
      <c r="D325" s="9" t="s">
        <v>923</v>
      </c>
      <c r="E325" s="9" t="s">
        <v>924</v>
      </c>
      <c r="F325" s="10">
        <f>919975077147</f>
        <v>919975077147</v>
      </c>
      <c r="G325" s="9" t="s">
        <v>10</v>
      </c>
      <c r="H325" s="11" t="s">
        <v>87</v>
      </c>
      <c r="I325" s="11" t="s">
        <v>43</v>
      </c>
      <c r="J325" s="7" t="s">
        <v>43</v>
      </c>
      <c r="K325" s="7" t="s">
        <v>43</v>
      </c>
      <c r="L325" s="13"/>
      <c r="M325" s="13"/>
      <c r="N325" s="12"/>
      <c r="O325" s="12"/>
      <c r="P325" s="12"/>
      <c r="Q325" s="12"/>
      <c r="R325" s="12"/>
      <c r="S325" s="12"/>
      <c r="T325" s="12"/>
      <c r="U325" s="12"/>
      <c r="V325" s="12"/>
      <c r="W325" s="12"/>
      <c r="X325" s="12"/>
      <c r="Y325" s="12"/>
      <c r="Z325" s="12"/>
    </row>
    <row r="326" spans="1:26" ht="13.2">
      <c r="A326" s="7">
        <v>326</v>
      </c>
      <c r="B326" s="8">
        <v>44164</v>
      </c>
      <c r="C326" s="9" t="s">
        <v>739</v>
      </c>
      <c r="D326" s="9" t="s">
        <v>925</v>
      </c>
      <c r="E326" s="9" t="s">
        <v>926</v>
      </c>
      <c r="F326" s="10">
        <f>918237100114</f>
        <v>918237100114</v>
      </c>
      <c r="G326" s="9" t="s">
        <v>10</v>
      </c>
      <c r="H326" s="11" t="s">
        <v>927</v>
      </c>
      <c r="I326" s="11" t="s">
        <v>928</v>
      </c>
      <c r="J326" s="13"/>
    </row>
    <row r="327" spans="1:26" ht="13.2">
      <c r="A327" s="7">
        <v>327</v>
      </c>
      <c r="B327" s="8">
        <v>44164</v>
      </c>
      <c r="C327" s="9" t="s">
        <v>749</v>
      </c>
      <c r="D327" s="9" t="s">
        <v>929</v>
      </c>
      <c r="E327" s="9" t="s">
        <v>930</v>
      </c>
      <c r="F327" s="10">
        <f>917769069927</f>
        <v>917769069927</v>
      </c>
      <c r="G327" s="9" t="s">
        <v>10</v>
      </c>
      <c r="H327" s="11" t="s">
        <v>211</v>
      </c>
      <c r="I327" s="11" t="s">
        <v>43</v>
      </c>
      <c r="J327" s="7" t="s">
        <v>43</v>
      </c>
      <c r="K327" s="7" t="s">
        <v>43</v>
      </c>
      <c r="L327" s="7" t="s">
        <v>43</v>
      </c>
      <c r="M327" s="13"/>
      <c r="N327" s="13"/>
      <c r="O327" s="13"/>
      <c r="P327" s="13"/>
      <c r="Q327" s="13"/>
      <c r="R327" s="13"/>
      <c r="S327" s="13"/>
      <c r="T327" s="13"/>
      <c r="U327" s="13"/>
      <c r="V327" s="13"/>
      <c r="W327" s="13"/>
      <c r="X327" s="13"/>
      <c r="Y327" s="13"/>
      <c r="Z327" s="13"/>
    </row>
    <row r="328" spans="1:26" ht="13.2">
      <c r="A328" s="30">
        <v>329</v>
      </c>
      <c r="B328" s="31">
        <v>44165</v>
      </c>
      <c r="C328" s="32" t="s">
        <v>749</v>
      </c>
      <c r="D328" s="32" t="s">
        <v>931</v>
      </c>
      <c r="E328" s="32" t="s">
        <v>932</v>
      </c>
      <c r="F328" s="33">
        <f>919762117597</f>
        <v>919762117597</v>
      </c>
      <c r="G328" s="32" t="s">
        <v>10</v>
      </c>
      <c r="H328" s="34" t="s">
        <v>933</v>
      </c>
      <c r="I328" s="34" t="s">
        <v>420</v>
      </c>
      <c r="J328" s="35"/>
      <c r="K328" s="35"/>
      <c r="L328" s="35"/>
      <c r="M328" s="35"/>
      <c r="N328" s="35"/>
      <c r="O328" s="35"/>
      <c r="P328" s="35"/>
      <c r="Q328" s="35"/>
      <c r="R328" s="35"/>
      <c r="S328" s="35"/>
      <c r="T328" s="35"/>
      <c r="U328" s="35"/>
      <c r="V328" s="35"/>
      <c r="W328" s="35"/>
      <c r="X328" s="35"/>
      <c r="Y328" s="35"/>
      <c r="Z328" s="35"/>
    </row>
    <row r="329" spans="1:26" ht="13.2">
      <c r="A329" s="7">
        <v>330</v>
      </c>
      <c r="B329" s="8">
        <v>44165</v>
      </c>
      <c r="C329" s="9" t="s">
        <v>753</v>
      </c>
      <c r="D329" s="9" t="s">
        <v>893</v>
      </c>
      <c r="E329" s="9" t="s">
        <v>894</v>
      </c>
      <c r="F329" s="10">
        <f>917350000394</f>
        <v>917350000394</v>
      </c>
      <c r="G329" s="9" t="s">
        <v>10</v>
      </c>
      <c r="H329" s="11" t="s">
        <v>365</v>
      </c>
      <c r="I329" s="11" t="s">
        <v>895</v>
      </c>
      <c r="J329" s="11" t="s">
        <v>43</v>
      </c>
      <c r="K329" s="11" t="s">
        <v>43</v>
      </c>
      <c r="L329" s="13"/>
      <c r="M329" s="13"/>
      <c r="N329" s="13"/>
      <c r="O329" s="13"/>
      <c r="P329" s="13"/>
      <c r="Q329" s="13"/>
      <c r="R329" s="13"/>
      <c r="S329" s="13"/>
      <c r="T329" s="13"/>
      <c r="U329" s="13"/>
      <c r="V329" s="13"/>
      <c r="W329" s="13"/>
      <c r="X329" s="13"/>
      <c r="Y329" s="13"/>
      <c r="Z329" s="13"/>
    </row>
    <row r="330" spans="1:26" ht="13.2">
      <c r="A330" s="25">
        <v>331</v>
      </c>
      <c r="B330" s="26">
        <v>44165</v>
      </c>
      <c r="C330" s="17" t="s">
        <v>739</v>
      </c>
      <c r="D330" s="17" t="s">
        <v>934</v>
      </c>
      <c r="E330" s="17" t="s">
        <v>935</v>
      </c>
      <c r="F330" s="18">
        <f>919850888991</f>
        <v>919850888991</v>
      </c>
      <c r="G330" s="17" t="s">
        <v>10</v>
      </c>
      <c r="H330" s="19" t="s">
        <v>877</v>
      </c>
      <c r="I330" s="19">
        <v>9168219926</v>
      </c>
      <c r="J330" s="28"/>
      <c r="K330" s="12"/>
      <c r="L330" s="12"/>
      <c r="M330" s="12"/>
      <c r="N330" s="12"/>
      <c r="O330" s="12"/>
      <c r="P330" s="12"/>
      <c r="Q330" s="12"/>
      <c r="R330" s="12"/>
      <c r="S330" s="12"/>
      <c r="T330" s="12"/>
      <c r="U330" s="12"/>
      <c r="V330" s="12"/>
      <c r="W330" s="12"/>
      <c r="X330" s="12"/>
      <c r="Y330" s="12"/>
      <c r="Z330" s="12"/>
    </row>
    <row r="331" spans="1:26" ht="13.2">
      <c r="A331" s="7">
        <v>332</v>
      </c>
      <c r="B331" s="8">
        <v>44165</v>
      </c>
      <c r="C331" s="9" t="s">
        <v>749</v>
      </c>
      <c r="D331" s="9" t="s">
        <v>936</v>
      </c>
      <c r="E331" s="9" t="s">
        <v>937</v>
      </c>
      <c r="F331" s="10">
        <f>918387024075</f>
        <v>918387024075</v>
      </c>
      <c r="G331" s="9" t="s">
        <v>10</v>
      </c>
      <c r="H331" s="11" t="s">
        <v>173</v>
      </c>
      <c r="I331" s="11" t="s">
        <v>43</v>
      </c>
      <c r="J331" s="11" t="s">
        <v>43</v>
      </c>
      <c r="K331" s="11" t="s">
        <v>43</v>
      </c>
      <c r="L331" s="11" t="s">
        <v>43</v>
      </c>
      <c r="M331" s="11" t="s">
        <v>43</v>
      </c>
      <c r="N331" s="11" t="s">
        <v>43</v>
      </c>
      <c r="O331" s="13"/>
      <c r="P331" s="13"/>
    </row>
    <row r="332" spans="1:26" ht="13.2">
      <c r="A332" s="25">
        <v>333</v>
      </c>
      <c r="B332" s="26">
        <v>44165</v>
      </c>
      <c r="C332" s="17" t="s">
        <v>749</v>
      </c>
      <c r="D332" s="17" t="s">
        <v>517</v>
      </c>
      <c r="E332" s="17" t="s">
        <v>518</v>
      </c>
      <c r="F332" s="18">
        <f>919764356176</f>
        <v>919764356176</v>
      </c>
      <c r="G332" s="17" t="s">
        <v>10</v>
      </c>
      <c r="H332" s="19" t="s">
        <v>122</v>
      </c>
      <c r="I332" s="27"/>
      <c r="J332" s="28"/>
      <c r="K332" s="28"/>
      <c r="L332" s="28"/>
      <c r="M332" s="28"/>
      <c r="N332" s="28"/>
      <c r="O332" s="28"/>
      <c r="P332" s="28"/>
      <c r="Q332" s="28"/>
      <c r="R332" s="28"/>
      <c r="S332" s="28"/>
      <c r="T332" s="28"/>
      <c r="U332" s="28"/>
      <c r="V332" s="28"/>
      <c r="W332" s="28"/>
      <c r="X332" s="28"/>
      <c r="Y332" s="28"/>
      <c r="Z332" s="28"/>
    </row>
    <row r="333" spans="1:26" ht="13.2">
      <c r="A333" s="7">
        <v>334</v>
      </c>
      <c r="B333" s="8">
        <v>44165</v>
      </c>
      <c r="C333" s="9" t="s">
        <v>753</v>
      </c>
      <c r="D333" s="9" t="s">
        <v>938</v>
      </c>
      <c r="E333" s="9" t="s">
        <v>939</v>
      </c>
      <c r="F333" s="10">
        <f>919637780999</f>
        <v>919637780999</v>
      </c>
      <c r="G333" s="9" t="s">
        <v>10</v>
      </c>
      <c r="H333" s="11" t="s">
        <v>327</v>
      </c>
      <c r="I333" s="11" t="s">
        <v>940</v>
      </c>
      <c r="J333" s="7" t="s">
        <v>13</v>
      </c>
      <c r="K333" s="13"/>
      <c r="L333" s="13"/>
      <c r="M333" s="13"/>
      <c r="N333" s="13"/>
      <c r="O333" s="13"/>
      <c r="P333" s="13"/>
      <c r="Q333" s="13"/>
      <c r="R333" s="13"/>
      <c r="S333" s="13"/>
      <c r="T333" s="13"/>
      <c r="U333" s="13"/>
      <c r="V333" s="13"/>
      <c r="W333" s="13"/>
      <c r="X333" s="13"/>
      <c r="Y333" s="13"/>
      <c r="Z333" s="13"/>
    </row>
    <row r="334" spans="1:26" ht="13.2">
      <c r="A334" s="7">
        <v>335</v>
      </c>
      <c r="B334" s="8">
        <v>44165</v>
      </c>
      <c r="C334" s="9" t="s">
        <v>749</v>
      </c>
      <c r="D334" s="9" t="s">
        <v>941</v>
      </c>
      <c r="E334" s="9" t="s">
        <v>942</v>
      </c>
      <c r="F334" s="10">
        <f>919421959601</f>
        <v>919421959601</v>
      </c>
      <c r="G334" s="9" t="s">
        <v>10</v>
      </c>
      <c r="H334" s="11" t="s">
        <v>87</v>
      </c>
      <c r="I334" s="11" t="s">
        <v>43</v>
      </c>
      <c r="J334" s="11" t="s">
        <v>43</v>
      </c>
      <c r="K334" s="7" t="s">
        <v>174</v>
      </c>
      <c r="L334" s="13"/>
      <c r="M334" s="13"/>
      <c r="N334" s="13"/>
      <c r="O334" s="13"/>
      <c r="P334" s="35"/>
      <c r="Q334" s="35"/>
      <c r="R334" s="35"/>
      <c r="S334" s="35"/>
      <c r="T334" s="35"/>
      <c r="U334" s="35"/>
      <c r="V334" s="35"/>
      <c r="W334" s="35"/>
      <c r="X334" s="35"/>
      <c r="Y334" s="35"/>
      <c r="Z334" s="35"/>
    </row>
    <row r="335" spans="1:26" ht="13.2">
      <c r="A335" s="7">
        <v>336</v>
      </c>
      <c r="B335" s="8">
        <v>44165</v>
      </c>
      <c r="C335" s="9" t="s">
        <v>749</v>
      </c>
      <c r="D335" s="9" t="s">
        <v>943</v>
      </c>
      <c r="E335" s="9" t="s">
        <v>944</v>
      </c>
      <c r="F335" s="10">
        <f>917588527050</f>
        <v>917588527050</v>
      </c>
      <c r="G335" s="9" t="s">
        <v>10</v>
      </c>
      <c r="H335" s="11" t="s">
        <v>211</v>
      </c>
      <c r="I335" s="11"/>
      <c r="J335" s="13"/>
      <c r="K335" s="13"/>
      <c r="L335" s="13"/>
      <c r="M335" s="13"/>
      <c r="N335" s="13"/>
      <c r="O335" s="13"/>
      <c r="P335" s="13"/>
      <c r="Q335" s="13"/>
      <c r="R335" s="13"/>
      <c r="S335" s="13"/>
      <c r="T335" s="13"/>
      <c r="U335" s="13"/>
      <c r="V335" s="13"/>
      <c r="W335" s="13"/>
      <c r="X335" s="13"/>
      <c r="Y335" s="13"/>
      <c r="Z335" s="13"/>
    </row>
    <row r="336" spans="1:26" ht="13.2">
      <c r="A336" s="30">
        <v>337</v>
      </c>
      <c r="B336" s="31">
        <v>44165</v>
      </c>
      <c r="C336" s="32" t="s">
        <v>749</v>
      </c>
      <c r="D336" s="32" t="s">
        <v>945</v>
      </c>
      <c r="E336" s="32" t="s">
        <v>946</v>
      </c>
      <c r="F336" s="33">
        <f>919881733540</f>
        <v>919881733540</v>
      </c>
      <c r="G336" s="32" t="s">
        <v>10</v>
      </c>
      <c r="H336" s="34" t="s">
        <v>811</v>
      </c>
      <c r="I336" s="34" t="s">
        <v>43</v>
      </c>
      <c r="J336" s="30" t="s">
        <v>43</v>
      </c>
      <c r="K336" s="30" t="s">
        <v>43</v>
      </c>
      <c r="L336" s="35"/>
      <c r="M336" s="35"/>
      <c r="N336" s="35"/>
      <c r="O336" s="35"/>
      <c r="P336" s="35"/>
      <c r="Q336" s="35"/>
      <c r="R336" s="35"/>
      <c r="S336" s="35"/>
      <c r="T336" s="35"/>
      <c r="U336" s="35"/>
      <c r="V336" s="35"/>
      <c r="W336" s="35"/>
      <c r="X336" s="35"/>
      <c r="Y336" s="35"/>
      <c r="Z336" s="35"/>
    </row>
    <row r="337" spans="1:26" ht="13.2">
      <c r="A337" s="7">
        <v>338</v>
      </c>
      <c r="B337" s="8">
        <v>44165</v>
      </c>
      <c r="C337" s="9" t="s">
        <v>739</v>
      </c>
      <c r="D337" s="9" t="s">
        <v>947</v>
      </c>
      <c r="E337" s="9" t="s">
        <v>948</v>
      </c>
      <c r="F337" s="10">
        <f>917559323910</f>
        <v>917559323910</v>
      </c>
      <c r="G337" s="9" t="s">
        <v>374</v>
      </c>
      <c r="H337" s="11" t="s">
        <v>365</v>
      </c>
      <c r="I337" s="29"/>
      <c r="J337" s="13"/>
    </row>
    <row r="338" spans="1:26" ht="13.2">
      <c r="A338" s="21">
        <v>339</v>
      </c>
      <c r="B338" s="22">
        <v>44165</v>
      </c>
      <c r="C338" s="23" t="s">
        <v>753</v>
      </c>
      <c r="D338" s="23" t="s">
        <v>949</v>
      </c>
      <c r="E338" s="23" t="s">
        <v>950</v>
      </c>
      <c r="F338" s="36">
        <f>919421823882</f>
        <v>919421823882</v>
      </c>
      <c r="G338" s="23" t="s">
        <v>10</v>
      </c>
      <c r="H338" s="24" t="s">
        <v>951</v>
      </c>
      <c r="I338" s="21" t="s">
        <v>13</v>
      </c>
    </row>
    <row r="339" spans="1:26" ht="13.2">
      <c r="A339" s="7">
        <v>340</v>
      </c>
      <c r="B339" s="8">
        <v>44165</v>
      </c>
      <c r="C339" s="9" t="s">
        <v>739</v>
      </c>
      <c r="D339" s="9" t="s">
        <v>952</v>
      </c>
      <c r="E339" s="9" t="s">
        <v>953</v>
      </c>
      <c r="F339" s="10">
        <f>919860831041</f>
        <v>919860831041</v>
      </c>
      <c r="G339" s="9" t="s">
        <v>10</v>
      </c>
      <c r="H339" s="11" t="s">
        <v>365</v>
      </c>
      <c r="I339" s="29"/>
      <c r="J339" s="13"/>
      <c r="K339" s="13"/>
      <c r="L339" s="13"/>
      <c r="M339" s="13"/>
      <c r="N339" s="13"/>
      <c r="O339" s="13"/>
      <c r="P339" s="13"/>
      <c r="Q339" s="13"/>
      <c r="R339" s="13"/>
      <c r="S339" s="13"/>
      <c r="T339" s="13"/>
      <c r="U339" s="13"/>
      <c r="V339" s="13"/>
      <c r="W339" s="13"/>
      <c r="X339" s="13"/>
      <c r="Y339" s="13"/>
      <c r="Z339" s="13"/>
    </row>
    <row r="340" spans="1:26" ht="13.2">
      <c r="A340" s="21">
        <v>341</v>
      </c>
      <c r="B340" s="22">
        <v>44165</v>
      </c>
      <c r="C340" s="23" t="s">
        <v>739</v>
      </c>
      <c r="D340" s="23" t="s">
        <v>954</v>
      </c>
      <c r="E340" s="23" t="s">
        <v>955</v>
      </c>
      <c r="F340" s="36">
        <f>919689271157</f>
        <v>919689271157</v>
      </c>
      <c r="G340" s="23" t="s">
        <v>10</v>
      </c>
      <c r="H340" s="24" t="s">
        <v>43</v>
      </c>
      <c r="I340" s="24" t="s">
        <v>956</v>
      </c>
      <c r="J340" s="21" t="s">
        <v>358</v>
      </c>
      <c r="K340" s="21" t="s">
        <v>957</v>
      </c>
    </row>
    <row r="341" spans="1:26" ht="13.2">
      <c r="A341" s="7">
        <v>342</v>
      </c>
      <c r="B341" s="8">
        <v>44165</v>
      </c>
      <c r="C341" s="9" t="s">
        <v>739</v>
      </c>
      <c r="D341" s="9" t="s">
        <v>958</v>
      </c>
      <c r="E341" s="9" t="s">
        <v>959</v>
      </c>
      <c r="F341" s="10">
        <f>9109607760101</f>
        <v>9109607760101</v>
      </c>
      <c r="G341" s="9" t="s">
        <v>10</v>
      </c>
      <c r="H341" s="11" t="s">
        <v>173</v>
      </c>
      <c r="I341" s="11" t="s">
        <v>43</v>
      </c>
      <c r="J341" s="11" t="s">
        <v>43</v>
      </c>
      <c r="K341" s="11" t="s">
        <v>43</v>
      </c>
      <c r="L341" s="7" t="s">
        <v>960</v>
      </c>
      <c r="M341" s="11" t="s">
        <v>43</v>
      </c>
      <c r="N341" s="11" t="s">
        <v>43</v>
      </c>
      <c r="O341" s="11" t="s">
        <v>43</v>
      </c>
      <c r="P341" s="11" t="s">
        <v>43</v>
      </c>
      <c r="Q341" s="13"/>
      <c r="R341" s="13"/>
      <c r="S341" s="13"/>
      <c r="T341" s="13"/>
      <c r="U341" s="13"/>
      <c r="V341" s="13"/>
      <c r="W341" s="13"/>
      <c r="X341" s="13"/>
      <c r="Y341" s="13"/>
      <c r="Z341" s="13"/>
    </row>
    <row r="342" spans="1:26" ht="13.2">
      <c r="A342" s="7">
        <v>343</v>
      </c>
      <c r="B342" s="8">
        <v>44165</v>
      </c>
      <c r="C342" s="9" t="s">
        <v>749</v>
      </c>
      <c r="D342" s="9" t="s">
        <v>961</v>
      </c>
      <c r="E342" s="9" t="s">
        <v>962</v>
      </c>
      <c r="F342" s="10">
        <f>61452562528</f>
        <v>61452562528</v>
      </c>
      <c r="G342" s="9" t="s">
        <v>963</v>
      </c>
      <c r="H342" s="11" t="s">
        <v>727</v>
      </c>
      <c r="I342" s="11" t="s">
        <v>727</v>
      </c>
      <c r="J342" s="13"/>
      <c r="K342" s="13"/>
      <c r="L342" s="13"/>
      <c r="M342" s="13"/>
      <c r="N342" s="13"/>
      <c r="O342" s="13"/>
      <c r="P342" s="13"/>
      <c r="Q342" s="13"/>
      <c r="R342" s="13"/>
      <c r="S342" s="13"/>
      <c r="T342" s="13"/>
      <c r="U342" s="13"/>
      <c r="V342" s="13"/>
      <c r="W342" s="13"/>
      <c r="X342" s="13"/>
      <c r="Y342" s="13"/>
      <c r="Z342" s="13"/>
    </row>
    <row r="343" spans="1:26" ht="13.2">
      <c r="A343" s="7">
        <v>344</v>
      </c>
      <c r="B343" s="8">
        <v>44165</v>
      </c>
      <c r="C343" s="9" t="s">
        <v>749</v>
      </c>
      <c r="D343" s="9" t="s">
        <v>964</v>
      </c>
      <c r="E343" s="9" t="s">
        <v>965</v>
      </c>
      <c r="F343" s="10">
        <f>919096871790</f>
        <v>919096871790</v>
      </c>
      <c r="G343" s="9" t="s">
        <v>10</v>
      </c>
      <c r="H343" s="11" t="s">
        <v>211</v>
      </c>
      <c r="I343" s="11"/>
      <c r="J343" s="7"/>
      <c r="K343" s="13"/>
      <c r="L343" s="13"/>
      <c r="M343" s="13"/>
      <c r="N343" s="13"/>
      <c r="O343" s="13"/>
      <c r="P343" s="35"/>
      <c r="Q343" s="35"/>
      <c r="R343" s="35"/>
      <c r="S343" s="35"/>
      <c r="T343" s="35"/>
      <c r="U343" s="35"/>
      <c r="V343" s="35"/>
      <c r="W343" s="35"/>
      <c r="X343" s="35"/>
      <c r="Y343" s="35"/>
      <c r="Z343" s="35"/>
    </row>
    <row r="344" spans="1:26" ht="13.2">
      <c r="A344" s="25">
        <v>345</v>
      </c>
      <c r="B344" s="26">
        <v>44165</v>
      </c>
      <c r="C344" s="17" t="s">
        <v>749</v>
      </c>
      <c r="D344" s="17" t="s">
        <v>966</v>
      </c>
      <c r="E344" s="17" t="s">
        <v>967</v>
      </c>
      <c r="F344" s="18">
        <f>919922916312</f>
        <v>919922916312</v>
      </c>
      <c r="G344" s="17" t="s">
        <v>37</v>
      </c>
      <c r="H344" s="19" t="s">
        <v>122</v>
      </c>
      <c r="I344" s="27"/>
      <c r="J344" s="28"/>
      <c r="K344" s="28"/>
      <c r="L344" s="28"/>
      <c r="M344" s="28"/>
      <c r="N344" s="28"/>
      <c r="O344" s="28"/>
      <c r="P344" s="28"/>
      <c r="Q344" s="28"/>
      <c r="R344" s="28"/>
      <c r="S344" s="28"/>
      <c r="T344" s="28"/>
      <c r="U344" s="28"/>
      <c r="V344" s="28"/>
      <c r="W344" s="28"/>
      <c r="X344" s="28"/>
      <c r="Y344" s="28"/>
      <c r="Z344" s="28"/>
    </row>
    <row r="345" spans="1:26" ht="13.2">
      <c r="A345" s="7">
        <v>346</v>
      </c>
      <c r="B345" s="8">
        <v>44165</v>
      </c>
      <c r="C345" s="9" t="s">
        <v>753</v>
      </c>
      <c r="D345" s="9" t="s">
        <v>111</v>
      </c>
      <c r="E345" s="9" t="s">
        <v>112</v>
      </c>
      <c r="F345" s="9">
        <v>9860989567</v>
      </c>
      <c r="G345" s="9" t="s">
        <v>10</v>
      </c>
      <c r="H345" s="11" t="s">
        <v>380</v>
      </c>
      <c r="I345" s="29"/>
      <c r="J345" s="13"/>
      <c r="K345" s="13"/>
      <c r="L345" s="13"/>
      <c r="M345" s="13"/>
      <c r="N345" s="13"/>
      <c r="O345" s="13"/>
      <c r="P345" s="13"/>
      <c r="Q345" s="13"/>
      <c r="R345" s="13"/>
      <c r="S345" s="13"/>
      <c r="T345" s="13"/>
      <c r="U345" s="13"/>
      <c r="V345" s="13"/>
      <c r="W345" s="13"/>
      <c r="X345" s="13"/>
      <c r="Y345" s="13"/>
      <c r="Z345" s="13"/>
    </row>
    <row r="346" spans="1:26" ht="13.2">
      <c r="A346" s="21">
        <v>347</v>
      </c>
      <c r="B346" s="22">
        <v>44165</v>
      </c>
      <c r="C346" s="23" t="s">
        <v>739</v>
      </c>
      <c r="D346" s="23" t="s">
        <v>968</v>
      </c>
      <c r="E346" s="23" t="s">
        <v>969</v>
      </c>
      <c r="F346" s="36">
        <f>919764072897</f>
        <v>919764072897</v>
      </c>
      <c r="G346" s="23" t="s">
        <v>10</v>
      </c>
      <c r="H346" s="24" t="s">
        <v>970</v>
      </c>
      <c r="I346" s="6"/>
      <c r="J346" s="21" t="s">
        <v>13</v>
      </c>
    </row>
    <row r="347" spans="1:26" ht="13.2">
      <c r="A347" s="7">
        <v>348</v>
      </c>
      <c r="B347" s="8">
        <v>44165</v>
      </c>
      <c r="C347" s="9" t="s">
        <v>749</v>
      </c>
      <c r="D347" s="9" t="s">
        <v>971</v>
      </c>
      <c r="E347" s="9" t="s">
        <v>972</v>
      </c>
      <c r="F347" s="10">
        <f>918879582305</f>
        <v>918879582305</v>
      </c>
      <c r="G347" s="9" t="s">
        <v>973</v>
      </c>
      <c r="H347" s="11" t="s">
        <v>365</v>
      </c>
      <c r="I347" s="11" t="s">
        <v>411</v>
      </c>
      <c r="J347" s="7" t="s">
        <v>43</v>
      </c>
      <c r="K347" s="7" t="s">
        <v>43</v>
      </c>
      <c r="L347" s="7" t="s">
        <v>43</v>
      </c>
      <c r="M347" s="13"/>
      <c r="N347" s="13"/>
      <c r="O347" s="13"/>
      <c r="P347" s="13"/>
    </row>
    <row r="348" spans="1:26" ht="13.2">
      <c r="A348" s="7">
        <v>349</v>
      </c>
      <c r="B348" s="8">
        <v>44166</v>
      </c>
      <c r="C348" s="9" t="s">
        <v>739</v>
      </c>
      <c r="D348" s="9" t="s">
        <v>687</v>
      </c>
      <c r="E348" s="9" t="s">
        <v>688</v>
      </c>
      <c r="F348" s="10">
        <f>919075086898</f>
        <v>919075086898</v>
      </c>
      <c r="G348" s="9" t="s">
        <v>10</v>
      </c>
      <c r="H348" s="11" t="s">
        <v>380</v>
      </c>
      <c r="I348" s="29"/>
      <c r="J348" s="13"/>
      <c r="K348" s="13"/>
      <c r="L348" s="13"/>
      <c r="M348" s="13"/>
      <c r="N348" s="13"/>
      <c r="O348" s="13"/>
      <c r="P348" s="13"/>
      <c r="Q348" s="13"/>
      <c r="R348" s="13"/>
      <c r="S348" s="13"/>
      <c r="T348" s="13"/>
      <c r="U348" s="13"/>
      <c r="V348" s="13"/>
      <c r="W348" s="13"/>
      <c r="X348" s="13"/>
      <c r="Y348" s="13"/>
      <c r="Z348" s="13"/>
    </row>
    <row r="349" spans="1:26" ht="13.2">
      <c r="A349" s="21">
        <v>350</v>
      </c>
      <c r="B349" s="22">
        <v>44166</v>
      </c>
      <c r="C349" s="23" t="s">
        <v>749</v>
      </c>
      <c r="D349" s="23" t="s">
        <v>974</v>
      </c>
      <c r="E349" s="23" t="s">
        <v>975</v>
      </c>
      <c r="F349" s="36">
        <f>919923241663</f>
        <v>919923241663</v>
      </c>
      <c r="G349" s="23" t="s">
        <v>10</v>
      </c>
      <c r="H349" s="24" t="s">
        <v>976</v>
      </c>
      <c r="I349" s="24" t="s">
        <v>43</v>
      </c>
      <c r="J349" s="21" t="s">
        <v>977</v>
      </c>
      <c r="K349" s="21" t="s">
        <v>978</v>
      </c>
    </row>
    <row r="350" spans="1:26" ht="13.2">
      <c r="A350" s="7">
        <v>351</v>
      </c>
      <c r="B350" s="8">
        <v>44166</v>
      </c>
      <c r="C350" s="9" t="s">
        <v>749</v>
      </c>
      <c r="D350" s="9" t="s">
        <v>979</v>
      </c>
      <c r="E350" s="9" t="s">
        <v>980</v>
      </c>
      <c r="F350" s="9">
        <v>7559173710</v>
      </c>
      <c r="G350" s="9" t="s">
        <v>981</v>
      </c>
      <c r="H350" s="11" t="s">
        <v>211</v>
      </c>
      <c r="I350" s="11" t="s">
        <v>982</v>
      </c>
      <c r="J350" s="7" t="s">
        <v>66</v>
      </c>
      <c r="K350" s="13"/>
      <c r="L350" s="13"/>
      <c r="M350" s="13"/>
      <c r="N350" s="13"/>
      <c r="O350" s="13"/>
      <c r="P350" s="13"/>
      <c r="Q350" s="35"/>
      <c r="R350" s="35"/>
      <c r="S350" s="35"/>
      <c r="T350" s="35"/>
      <c r="U350" s="35"/>
      <c r="V350" s="35"/>
      <c r="W350" s="35"/>
      <c r="X350" s="35"/>
      <c r="Y350" s="35"/>
      <c r="Z350" s="35"/>
    </row>
    <row r="351" spans="1:26" ht="13.2">
      <c r="A351" s="21">
        <v>352</v>
      </c>
      <c r="B351" s="22">
        <v>44166</v>
      </c>
      <c r="C351" s="23" t="s">
        <v>753</v>
      </c>
      <c r="D351" s="23" t="s">
        <v>983</v>
      </c>
      <c r="E351" s="23" t="s">
        <v>984</v>
      </c>
      <c r="F351" s="36">
        <f>919665412995</f>
        <v>919665412995</v>
      </c>
      <c r="G351" s="23" t="s">
        <v>10</v>
      </c>
      <c r="H351" s="24" t="s">
        <v>985</v>
      </c>
      <c r="I351" s="24" t="s">
        <v>13</v>
      </c>
    </row>
    <row r="352" spans="1:26" ht="13.2">
      <c r="A352" s="25">
        <v>353</v>
      </c>
      <c r="B352" s="26">
        <v>44166</v>
      </c>
      <c r="C352" s="17" t="s">
        <v>749</v>
      </c>
      <c r="D352" s="17" t="s">
        <v>986</v>
      </c>
      <c r="E352" s="17" t="s">
        <v>987</v>
      </c>
      <c r="F352" s="18">
        <f>919503168128</f>
        <v>919503168128</v>
      </c>
      <c r="G352" s="17" t="s">
        <v>10</v>
      </c>
      <c r="H352" s="19" t="s">
        <v>122</v>
      </c>
      <c r="I352" s="27"/>
      <c r="J352" s="28"/>
      <c r="K352" s="28"/>
      <c r="L352" s="28"/>
      <c r="M352" s="28"/>
      <c r="N352" s="28"/>
      <c r="O352" s="28"/>
      <c r="P352" s="28"/>
      <c r="Q352" s="28"/>
      <c r="R352" s="28"/>
      <c r="S352" s="28"/>
      <c r="T352" s="28"/>
      <c r="U352" s="28"/>
      <c r="V352" s="28"/>
      <c r="W352" s="28"/>
      <c r="X352" s="28"/>
      <c r="Y352" s="28"/>
      <c r="Z352" s="28"/>
    </row>
    <row r="353" spans="1:26" ht="26.4">
      <c r="A353" s="21">
        <v>354</v>
      </c>
      <c r="B353" s="22">
        <v>44166</v>
      </c>
      <c r="C353" s="23" t="s">
        <v>739</v>
      </c>
      <c r="D353" s="23" t="s">
        <v>397</v>
      </c>
      <c r="E353" s="23" t="s">
        <v>398</v>
      </c>
      <c r="F353" s="36">
        <f>918806062516</f>
        <v>918806062516</v>
      </c>
      <c r="G353" s="23" t="s">
        <v>988</v>
      </c>
      <c r="H353" s="24" t="s">
        <v>989</v>
      </c>
      <c r="I353" s="24" t="s">
        <v>13</v>
      </c>
    </row>
    <row r="354" spans="1:26" ht="13.2">
      <c r="A354" s="7">
        <v>355</v>
      </c>
      <c r="B354" s="8">
        <v>44166</v>
      </c>
      <c r="C354" s="9" t="s">
        <v>739</v>
      </c>
      <c r="D354" s="9" t="s">
        <v>990</v>
      </c>
      <c r="E354" s="9" t="s">
        <v>991</v>
      </c>
      <c r="F354" s="9">
        <v>9158791967</v>
      </c>
      <c r="G354" s="9" t="s">
        <v>10</v>
      </c>
      <c r="H354" s="11" t="s">
        <v>173</v>
      </c>
      <c r="I354" s="11" t="s">
        <v>43</v>
      </c>
      <c r="J354" s="7" t="s">
        <v>43</v>
      </c>
      <c r="K354" s="7" t="s">
        <v>276</v>
      </c>
      <c r="L354" s="13"/>
      <c r="M354" s="13"/>
      <c r="N354" s="13"/>
      <c r="O354" s="13"/>
      <c r="P354" s="13"/>
      <c r="Q354" s="13"/>
      <c r="R354" s="13"/>
      <c r="S354" s="13"/>
      <c r="T354" s="13"/>
      <c r="U354" s="13"/>
      <c r="V354" s="13"/>
      <c r="W354" s="13"/>
      <c r="X354" s="13"/>
      <c r="Y354" s="13"/>
      <c r="Z354" s="13"/>
    </row>
    <row r="355" spans="1:26" ht="13.2">
      <c r="A355" s="25">
        <v>356</v>
      </c>
      <c r="B355" s="26">
        <v>44166</v>
      </c>
      <c r="C355" s="17" t="s">
        <v>739</v>
      </c>
      <c r="D355" s="17" t="s">
        <v>992</v>
      </c>
      <c r="E355" s="17" t="s">
        <v>993</v>
      </c>
      <c r="F355" s="18">
        <f>9108605016395</f>
        <v>9108605016395</v>
      </c>
      <c r="G355" s="17" t="s">
        <v>10</v>
      </c>
      <c r="H355" s="19" t="s">
        <v>122</v>
      </c>
      <c r="I355" s="19" t="s">
        <v>43</v>
      </c>
      <c r="J355" s="25" t="s">
        <v>43</v>
      </c>
      <c r="K355" s="28"/>
      <c r="L355" s="28"/>
      <c r="M355" s="28"/>
      <c r="N355" s="28"/>
      <c r="O355" s="28"/>
      <c r="P355" s="28"/>
      <c r="Q355" s="28"/>
      <c r="R355" s="28"/>
      <c r="S355" s="28"/>
      <c r="T355" s="28"/>
      <c r="U355" s="28"/>
      <c r="V355" s="28"/>
      <c r="W355" s="28"/>
      <c r="X355" s="28"/>
      <c r="Y355" s="28"/>
      <c r="Z355" s="28"/>
    </row>
    <row r="356" spans="1:26" ht="13.2">
      <c r="A356" s="21">
        <v>357</v>
      </c>
      <c r="B356" s="22">
        <v>44166</v>
      </c>
      <c r="C356" s="23" t="s">
        <v>739</v>
      </c>
      <c r="D356" s="23" t="s">
        <v>994</v>
      </c>
      <c r="E356" s="23" t="s">
        <v>995</v>
      </c>
      <c r="F356" s="36">
        <f>919922427167</f>
        <v>919922427167</v>
      </c>
      <c r="G356" s="23" t="s">
        <v>10</v>
      </c>
      <c r="H356" s="24" t="s">
        <v>996</v>
      </c>
      <c r="I356" s="24" t="s">
        <v>13</v>
      </c>
    </row>
    <row r="357" spans="1:26" ht="13.2">
      <c r="A357" s="7">
        <v>358</v>
      </c>
      <c r="B357" s="8">
        <v>44166</v>
      </c>
      <c r="C357" s="9" t="s">
        <v>749</v>
      </c>
      <c r="D357" s="9" t="s">
        <v>997</v>
      </c>
      <c r="E357" s="9" t="s">
        <v>998</v>
      </c>
      <c r="F357" s="10">
        <f>919975132090</f>
        <v>919975132090</v>
      </c>
      <c r="G357" s="9" t="s">
        <v>999</v>
      </c>
      <c r="H357" s="11" t="s">
        <v>173</v>
      </c>
      <c r="I357" s="11" t="s">
        <v>43</v>
      </c>
      <c r="J357" s="7" t="s">
        <v>43</v>
      </c>
      <c r="K357" s="7" t="s">
        <v>174</v>
      </c>
      <c r="L357" s="13"/>
      <c r="M357" s="13"/>
      <c r="N357" s="13"/>
      <c r="O357" s="13"/>
    </row>
    <row r="358" spans="1:26" ht="13.2">
      <c r="A358" s="7">
        <v>359</v>
      </c>
      <c r="B358" s="8">
        <v>44166</v>
      </c>
      <c r="C358" s="9" t="s">
        <v>749</v>
      </c>
      <c r="D358" s="9" t="s">
        <v>1000</v>
      </c>
      <c r="E358" s="9" t="s">
        <v>1001</v>
      </c>
      <c r="F358" s="10">
        <f>919850828161</f>
        <v>919850828161</v>
      </c>
      <c r="G358" s="9" t="s">
        <v>10</v>
      </c>
      <c r="H358" s="11" t="s">
        <v>87</v>
      </c>
      <c r="I358" s="11" t="s">
        <v>43</v>
      </c>
      <c r="J358" s="7" t="s">
        <v>43</v>
      </c>
      <c r="K358" s="13"/>
      <c r="L358" s="13"/>
      <c r="M358" s="13"/>
      <c r="N358" s="13"/>
      <c r="O358" s="13"/>
      <c r="P358" s="13"/>
      <c r="Q358" s="13"/>
      <c r="R358" s="13"/>
      <c r="S358" s="13"/>
      <c r="T358" s="13"/>
      <c r="U358" s="13"/>
      <c r="V358" s="13"/>
      <c r="W358" s="13"/>
      <c r="X358" s="13"/>
      <c r="Y358" s="13"/>
      <c r="Z358" s="13"/>
    </row>
    <row r="359" spans="1:26" ht="13.2">
      <c r="A359" s="7">
        <v>360</v>
      </c>
      <c r="B359" s="8">
        <v>44167</v>
      </c>
      <c r="C359" s="9" t="s">
        <v>749</v>
      </c>
      <c r="D359" s="9" t="s">
        <v>1002</v>
      </c>
      <c r="E359" s="9" t="s">
        <v>1003</v>
      </c>
      <c r="F359" s="10">
        <f>919890439544</f>
        <v>919890439544</v>
      </c>
      <c r="G359" s="9" t="s">
        <v>1004</v>
      </c>
      <c r="H359" s="11" t="s">
        <v>900</v>
      </c>
      <c r="I359" s="11" t="s">
        <v>358</v>
      </c>
      <c r="J359" s="13"/>
      <c r="K359" s="13"/>
      <c r="L359" s="13"/>
      <c r="M359" s="13"/>
      <c r="N359" s="13"/>
      <c r="O359" s="13"/>
      <c r="P359" s="13"/>
      <c r="Q359" s="13"/>
      <c r="R359" s="13"/>
      <c r="S359" s="13"/>
      <c r="T359" s="13"/>
      <c r="U359" s="13"/>
      <c r="V359" s="13"/>
      <c r="W359" s="13"/>
      <c r="X359" s="13"/>
      <c r="Y359" s="13"/>
      <c r="Z359" s="13"/>
    </row>
    <row r="360" spans="1:26" ht="13.2">
      <c r="A360" s="25">
        <v>361</v>
      </c>
      <c r="B360" s="26">
        <v>44167</v>
      </c>
      <c r="C360" s="17" t="s">
        <v>749</v>
      </c>
      <c r="D360" s="17" t="s">
        <v>517</v>
      </c>
      <c r="E360" s="17" t="s">
        <v>518</v>
      </c>
      <c r="F360" s="18">
        <f>919764356176</f>
        <v>919764356176</v>
      </c>
      <c r="G360" s="17" t="s">
        <v>10</v>
      </c>
      <c r="H360" s="19" t="s">
        <v>122</v>
      </c>
      <c r="I360" s="19" t="s">
        <v>43</v>
      </c>
      <c r="J360" s="28"/>
      <c r="K360" s="28"/>
      <c r="L360" s="28"/>
      <c r="M360" s="28"/>
      <c r="N360" s="28"/>
      <c r="O360" s="28"/>
      <c r="P360" s="28"/>
      <c r="Q360" s="28"/>
      <c r="R360" s="28"/>
      <c r="S360" s="28"/>
      <c r="T360" s="28"/>
      <c r="U360" s="28"/>
      <c r="V360" s="28"/>
      <c r="W360" s="28"/>
      <c r="X360" s="28"/>
      <c r="Y360" s="28"/>
      <c r="Z360" s="28"/>
    </row>
    <row r="361" spans="1:26" ht="13.2">
      <c r="A361" s="7">
        <v>362</v>
      </c>
      <c r="B361" s="8">
        <v>44167</v>
      </c>
      <c r="C361" s="9" t="s">
        <v>753</v>
      </c>
      <c r="D361" s="9" t="s">
        <v>1005</v>
      </c>
      <c r="E361" s="9" t="s">
        <v>1006</v>
      </c>
      <c r="F361" s="10">
        <f>919923815544</f>
        <v>919923815544</v>
      </c>
      <c r="G361" s="9" t="s">
        <v>10</v>
      </c>
      <c r="H361" s="11" t="s">
        <v>806</v>
      </c>
      <c r="I361" s="11"/>
      <c r="J361" s="11"/>
      <c r="K361" s="13"/>
    </row>
    <row r="362" spans="1:26" ht="13.2">
      <c r="A362" s="25">
        <v>363</v>
      </c>
      <c r="B362" s="26">
        <v>44167</v>
      </c>
      <c r="C362" s="17" t="s">
        <v>739</v>
      </c>
      <c r="D362" s="17" t="s">
        <v>1007</v>
      </c>
      <c r="E362" s="17" t="s">
        <v>1008</v>
      </c>
      <c r="F362" s="17">
        <v>7387329686</v>
      </c>
      <c r="G362" s="17" t="s">
        <v>10</v>
      </c>
      <c r="H362" s="19" t="s">
        <v>122</v>
      </c>
      <c r="I362" s="27"/>
      <c r="J362" s="28"/>
      <c r="K362" s="28"/>
      <c r="L362" s="28"/>
      <c r="M362" s="28"/>
      <c r="N362" s="28"/>
      <c r="O362" s="28"/>
      <c r="P362" s="28"/>
      <c r="Q362" s="28"/>
      <c r="R362" s="28"/>
      <c r="S362" s="28"/>
      <c r="T362" s="28"/>
      <c r="U362" s="28"/>
      <c r="V362" s="28"/>
      <c r="W362" s="28"/>
      <c r="X362" s="28"/>
      <c r="Y362" s="28"/>
      <c r="Z362" s="28"/>
    </row>
    <row r="363" spans="1:26" ht="13.2">
      <c r="A363" s="7">
        <v>364</v>
      </c>
      <c r="B363" s="8">
        <v>44167</v>
      </c>
      <c r="C363" s="9" t="s">
        <v>749</v>
      </c>
      <c r="D363" s="9" t="s">
        <v>807</v>
      </c>
      <c r="E363" s="9" t="s">
        <v>808</v>
      </c>
      <c r="F363" s="10">
        <f>919664559969</f>
        <v>919664559969</v>
      </c>
      <c r="G363" s="9" t="s">
        <v>10</v>
      </c>
      <c r="H363" s="11" t="s">
        <v>125</v>
      </c>
      <c r="I363" s="11" t="s">
        <v>276</v>
      </c>
      <c r="J363" s="7" t="s">
        <v>276</v>
      </c>
      <c r="K363" s="13"/>
      <c r="L363" s="13"/>
      <c r="M363" s="13"/>
      <c r="N363" s="13"/>
      <c r="O363" s="13"/>
    </row>
    <row r="364" spans="1:26" ht="13.2">
      <c r="A364" s="7">
        <v>365</v>
      </c>
      <c r="B364" s="8">
        <v>44167</v>
      </c>
      <c r="C364" s="9" t="s">
        <v>749</v>
      </c>
      <c r="D364" s="9" t="s">
        <v>448</v>
      </c>
      <c r="E364" s="9" t="s">
        <v>449</v>
      </c>
      <c r="F364" s="10">
        <f>917972049527</f>
        <v>917972049527</v>
      </c>
      <c r="G364" s="9" t="s">
        <v>10</v>
      </c>
      <c r="H364" s="11" t="s">
        <v>173</v>
      </c>
      <c r="I364" s="29"/>
      <c r="J364" s="13"/>
    </row>
    <row r="365" spans="1:26" ht="13.2">
      <c r="A365" s="21">
        <v>366</v>
      </c>
      <c r="B365" s="22">
        <v>44167</v>
      </c>
      <c r="C365" s="23" t="s">
        <v>749</v>
      </c>
      <c r="D365" s="23" t="s">
        <v>1009</v>
      </c>
      <c r="E365" s="23" t="s">
        <v>1010</v>
      </c>
      <c r="F365" s="23" t="s">
        <v>1011</v>
      </c>
      <c r="G365" s="23" t="s">
        <v>10</v>
      </c>
      <c r="H365" s="24" t="s">
        <v>1012</v>
      </c>
      <c r="I365" s="24" t="s">
        <v>66</v>
      </c>
    </row>
    <row r="366" spans="1:26" ht="13.2">
      <c r="A366" s="7">
        <v>367</v>
      </c>
      <c r="B366" s="8">
        <v>44167</v>
      </c>
      <c r="C366" s="9" t="s">
        <v>749</v>
      </c>
      <c r="D366" s="9" t="s">
        <v>1013</v>
      </c>
      <c r="E366" s="9" t="s">
        <v>1014</v>
      </c>
      <c r="F366" s="10">
        <f>917743821486</f>
        <v>917743821486</v>
      </c>
      <c r="G366" s="9" t="s">
        <v>10</v>
      </c>
      <c r="H366" s="11" t="s">
        <v>87</v>
      </c>
      <c r="I366" s="29"/>
      <c r="J366" s="13"/>
      <c r="K366" s="13"/>
      <c r="L366" s="13"/>
      <c r="M366" s="13"/>
      <c r="N366" s="13"/>
      <c r="O366" s="13"/>
      <c r="P366" s="13"/>
      <c r="Q366" s="13"/>
      <c r="R366" s="13"/>
      <c r="S366" s="13"/>
      <c r="T366" s="13"/>
      <c r="U366" s="13"/>
      <c r="V366" s="13"/>
      <c r="W366" s="13"/>
      <c r="X366" s="13"/>
      <c r="Y366" s="13"/>
      <c r="Z366" s="13"/>
    </row>
    <row r="367" spans="1:26" ht="13.2">
      <c r="A367" s="25">
        <v>368</v>
      </c>
      <c r="B367" s="26">
        <v>44167</v>
      </c>
      <c r="C367" s="17" t="s">
        <v>749</v>
      </c>
      <c r="D367" s="17" t="s">
        <v>1015</v>
      </c>
      <c r="E367" s="17" t="s">
        <v>1016</v>
      </c>
      <c r="F367" s="18">
        <f>918793689114</f>
        <v>918793689114</v>
      </c>
      <c r="G367" s="17" t="s">
        <v>10</v>
      </c>
      <c r="H367" s="19" t="s">
        <v>122</v>
      </c>
      <c r="I367" s="27"/>
      <c r="J367" s="28"/>
      <c r="K367" s="28"/>
      <c r="L367" s="28"/>
      <c r="M367" s="28"/>
      <c r="N367" s="28"/>
      <c r="O367" s="28"/>
      <c r="P367" s="28"/>
      <c r="Q367" s="28"/>
      <c r="R367" s="28"/>
      <c r="S367" s="28"/>
      <c r="T367" s="28"/>
      <c r="U367" s="28"/>
      <c r="V367" s="28"/>
      <c r="W367" s="28"/>
      <c r="X367" s="28"/>
      <c r="Y367" s="28"/>
      <c r="Z367" s="28"/>
    </row>
    <row r="368" spans="1:26" ht="13.2">
      <c r="A368" s="7">
        <v>369</v>
      </c>
      <c r="B368" s="8">
        <v>44167</v>
      </c>
      <c r="C368" s="9" t="s">
        <v>749</v>
      </c>
      <c r="D368" s="9" t="s">
        <v>1017</v>
      </c>
      <c r="E368" s="9" t="s">
        <v>1018</v>
      </c>
      <c r="F368" s="10">
        <f>918600427755</f>
        <v>918600427755</v>
      </c>
      <c r="G368" s="9" t="s">
        <v>10</v>
      </c>
      <c r="H368" s="11" t="s">
        <v>365</v>
      </c>
      <c r="I368" s="11" t="s">
        <v>276</v>
      </c>
      <c r="J368" s="7" t="s">
        <v>43</v>
      </c>
      <c r="K368" s="13"/>
      <c r="L368" s="13"/>
      <c r="M368" s="13"/>
      <c r="N368" s="13"/>
      <c r="O368" s="13"/>
    </row>
    <row r="369" spans="1:26" ht="13.2">
      <c r="A369" s="7">
        <v>370</v>
      </c>
      <c r="B369" s="8">
        <v>44167</v>
      </c>
      <c r="C369" s="9" t="s">
        <v>749</v>
      </c>
      <c r="D369" s="9" t="s">
        <v>1019</v>
      </c>
      <c r="E369" s="9" t="s">
        <v>1020</v>
      </c>
      <c r="F369" s="10">
        <f>919881715817</f>
        <v>919881715817</v>
      </c>
      <c r="G369" s="9" t="s">
        <v>10</v>
      </c>
      <c r="H369" s="11" t="s">
        <v>211</v>
      </c>
      <c r="I369" s="11" t="s">
        <v>43</v>
      </c>
      <c r="J369" s="7" t="s">
        <v>43</v>
      </c>
      <c r="K369" s="7" t="s">
        <v>43</v>
      </c>
      <c r="L369" s="7" t="s">
        <v>43</v>
      </c>
      <c r="M369" s="7" t="s">
        <v>43</v>
      </c>
      <c r="N369" s="7" t="s">
        <v>43</v>
      </c>
      <c r="O369" s="7" t="s">
        <v>43</v>
      </c>
      <c r="P369" s="7" t="s">
        <v>43</v>
      </c>
      <c r="Q369" s="13"/>
      <c r="R369" s="13"/>
      <c r="S369" s="13"/>
      <c r="T369" s="13"/>
      <c r="U369" s="13"/>
      <c r="V369" s="13"/>
      <c r="W369" s="13"/>
      <c r="X369" s="13"/>
      <c r="Y369" s="13"/>
      <c r="Z369" s="13"/>
    </row>
    <row r="370" spans="1:26" ht="13.2">
      <c r="A370" s="30">
        <v>371</v>
      </c>
      <c r="B370" s="31">
        <v>44167</v>
      </c>
      <c r="C370" s="32" t="s">
        <v>749</v>
      </c>
      <c r="D370" s="32" t="s">
        <v>1021</v>
      </c>
      <c r="E370" s="32" t="s">
        <v>1022</v>
      </c>
      <c r="F370" s="33">
        <f>917798884966</f>
        <v>917798884966</v>
      </c>
      <c r="G370" s="32" t="s">
        <v>10</v>
      </c>
      <c r="H370" s="34" t="s">
        <v>1023</v>
      </c>
      <c r="I370" s="34" t="s">
        <v>43</v>
      </c>
      <c r="J370" s="30" t="s">
        <v>43</v>
      </c>
      <c r="K370" s="30" t="s">
        <v>43</v>
      </c>
      <c r="L370" s="30" t="s">
        <v>43</v>
      </c>
      <c r="M370" s="35"/>
      <c r="N370" s="35"/>
      <c r="O370" s="35"/>
      <c r="P370" s="35"/>
      <c r="Q370" s="35"/>
      <c r="R370" s="35"/>
      <c r="S370" s="35"/>
      <c r="T370" s="35"/>
      <c r="U370" s="35"/>
      <c r="V370" s="35"/>
      <c r="W370" s="35"/>
      <c r="X370" s="35"/>
      <c r="Y370" s="35"/>
      <c r="Z370" s="35"/>
    </row>
    <row r="371" spans="1:26" ht="13.2">
      <c r="A371" s="7">
        <v>372</v>
      </c>
      <c r="B371" s="8">
        <v>44167</v>
      </c>
      <c r="C371" s="9" t="s">
        <v>739</v>
      </c>
      <c r="D371" s="9" t="s">
        <v>524</v>
      </c>
      <c r="E371" s="9" t="s">
        <v>525</v>
      </c>
      <c r="F371" s="10">
        <f>9109108738566</f>
        <v>9109108738566</v>
      </c>
      <c r="G371" s="9" t="s">
        <v>10</v>
      </c>
      <c r="H371" s="11" t="s">
        <v>1024</v>
      </c>
      <c r="I371" s="29"/>
      <c r="J371" s="13"/>
      <c r="K371" s="13"/>
      <c r="L371" s="13"/>
      <c r="M371" s="13"/>
      <c r="N371" s="13"/>
      <c r="O371" s="13"/>
      <c r="P371" s="13"/>
      <c r="Q371" s="13"/>
      <c r="R371" s="13"/>
      <c r="S371" s="13"/>
      <c r="T371" s="13"/>
      <c r="U371" s="13"/>
      <c r="V371" s="13"/>
      <c r="W371" s="13"/>
      <c r="X371" s="13"/>
      <c r="Y371" s="13"/>
      <c r="Z371" s="13"/>
    </row>
    <row r="372" spans="1:26" ht="13.2">
      <c r="A372" s="7">
        <v>373</v>
      </c>
      <c r="B372" s="8">
        <v>44167</v>
      </c>
      <c r="C372" s="9" t="s">
        <v>753</v>
      </c>
      <c r="D372" s="9" t="s">
        <v>1025</v>
      </c>
      <c r="E372" s="9" t="s">
        <v>1026</v>
      </c>
      <c r="F372" s="9">
        <v>8055992224</v>
      </c>
      <c r="G372" s="9" t="s">
        <v>10</v>
      </c>
      <c r="H372" s="11" t="s">
        <v>1027</v>
      </c>
      <c r="I372" s="11" t="s">
        <v>43</v>
      </c>
      <c r="J372" s="13"/>
      <c r="K372" s="13"/>
      <c r="L372" s="13"/>
      <c r="M372" s="13"/>
      <c r="N372" s="13"/>
      <c r="O372" s="13"/>
      <c r="P372" s="13"/>
      <c r="Q372" s="13"/>
      <c r="R372" s="13"/>
      <c r="S372" s="13"/>
      <c r="T372" s="13"/>
      <c r="U372" s="13"/>
      <c r="V372" s="13"/>
      <c r="W372" s="13"/>
      <c r="X372" s="13"/>
      <c r="Y372" s="13"/>
      <c r="Z372" s="13"/>
    </row>
    <row r="373" spans="1:26" ht="13.2">
      <c r="A373" s="21">
        <v>374</v>
      </c>
      <c r="B373" s="22">
        <v>44168</v>
      </c>
      <c r="C373" s="23" t="s">
        <v>739</v>
      </c>
      <c r="D373" s="23" t="s">
        <v>1028</v>
      </c>
      <c r="E373" s="23" t="s">
        <v>1029</v>
      </c>
      <c r="F373" s="36">
        <f>918055575505</f>
        <v>918055575505</v>
      </c>
      <c r="G373" s="23" t="s">
        <v>10</v>
      </c>
      <c r="H373" s="34" t="s">
        <v>811</v>
      </c>
      <c r="I373" s="24" t="s">
        <v>43</v>
      </c>
      <c r="J373" s="21" t="s">
        <v>43</v>
      </c>
    </row>
    <row r="374" spans="1:26" ht="13.2">
      <c r="A374" s="7">
        <v>375</v>
      </c>
      <c r="B374" s="8">
        <v>44168</v>
      </c>
      <c r="C374" s="9" t="s">
        <v>753</v>
      </c>
      <c r="D374" s="9" t="s">
        <v>1030</v>
      </c>
      <c r="E374" s="9" t="s">
        <v>1031</v>
      </c>
      <c r="F374" s="10">
        <f>918000423519</f>
        <v>918000423519</v>
      </c>
      <c r="G374" s="9" t="s">
        <v>10</v>
      </c>
      <c r="H374" s="11" t="s">
        <v>205</v>
      </c>
      <c r="I374" s="29"/>
      <c r="J374" s="13"/>
    </row>
    <row r="375" spans="1:26" ht="13.2">
      <c r="A375" s="7">
        <v>376</v>
      </c>
      <c r="B375" s="8">
        <v>44168</v>
      </c>
      <c r="C375" s="9" t="s">
        <v>749</v>
      </c>
      <c r="D375" s="9" t="s">
        <v>1032</v>
      </c>
      <c r="E375" s="9" t="s">
        <v>1033</v>
      </c>
      <c r="F375" s="10">
        <f>919527153154</f>
        <v>919527153154</v>
      </c>
      <c r="G375" s="9" t="s">
        <v>10</v>
      </c>
      <c r="H375" s="11" t="s">
        <v>380</v>
      </c>
      <c r="I375" s="29"/>
      <c r="J375" s="13"/>
    </row>
    <row r="376" spans="1:26" ht="13.2">
      <c r="A376" s="7">
        <v>377</v>
      </c>
      <c r="B376" s="8">
        <v>44168</v>
      </c>
      <c r="C376" s="9" t="s">
        <v>749</v>
      </c>
      <c r="D376" s="9" t="s">
        <v>1034</v>
      </c>
      <c r="E376" s="9" t="s">
        <v>1035</v>
      </c>
      <c r="F376" s="10">
        <f>919044313132</f>
        <v>919044313132</v>
      </c>
      <c r="G376" s="9" t="s">
        <v>10</v>
      </c>
      <c r="H376" s="11" t="s">
        <v>211</v>
      </c>
      <c r="I376" s="11">
        <v>8668909044</v>
      </c>
      <c r="J376" s="7" t="s">
        <v>43</v>
      </c>
      <c r="K376" s="7" t="s">
        <v>43</v>
      </c>
      <c r="L376" s="7" t="s">
        <v>43</v>
      </c>
      <c r="M376" s="7" t="s">
        <v>43</v>
      </c>
      <c r="N376" s="7" t="s">
        <v>43</v>
      </c>
      <c r="O376" s="7" t="s">
        <v>43</v>
      </c>
      <c r="P376" s="13"/>
      <c r="Q376" s="13"/>
      <c r="R376" s="13"/>
      <c r="S376" s="13"/>
      <c r="T376" s="13"/>
      <c r="U376" s="13"/>
      <c r="V376" s="13"/>
      <c r="W376" s="13"/>
      <c r="X376" s="13"/>
      <c r="Y376" s="13"/>
      <c r="Z376" s="13"/>
    </row>
    <row r="377" spans="1:26" ht="13.2">
      <c r="A377" s="21">
        <v>378</v>
      </c>
      <c r="B377" s="22">
        <v>44168</v>
      </c>
      <c r="C377" s="23" t="s">
        <v>749</v>
      </c>
      <c r="D377" s="23" t="s">
        <v>1036</v>
      </c>
      <c r="E377" s="23" t="s">
        <v>1037</v>
      </c>
      <c r="F377" s="36">
        <f>919867101423</f>
        <v>919867101423</v>
      </c>
      <c r="G377" s="23" t="s">
        <v>973</v>
      </c>
      <c r="H377" s="24" t="s">
        <v>411</v>
      </c>
      <c r="I377" s="24" t="s">
        <v>43</v>
      </c>
      <c r="J377" s="21" t="s">
        <v>43</v>
      </c>
      <c r="K377" s="21" t="s">
        <v>43</v>
      </c>
      <c r="L377" s="21" t="s">
        <v>43</v>
      </c>
      <c r="M377" s="21" t="s">
        <v>43</v>
      </c>
      <c r="N377" s="21" t="s">
        <v>43</v>
      </c>
      <c r="O377" s="21" t="s">
        <v>43</v>
      </c>
      <c r="P377" s="21" t="s">
        <v>43</v>
      </c>
    </row>
    <row r="378" spans="1:26" ht="13.2">
      <c r="A378" s="7">
        <v>379</v>
      </c>
      <c r="B378" s="8">
        <v>44168</v>
      </c>
      <c r="C378" s="9" t="s">
        <v>753</v>
      </c>
      <c r="D378" s="9" t="s">
        <v>1038</v>
      </c>
      <c r="E378" s="9" t="s">
        <v>1039</v>
      </c>
      <c r="F378" s="9">
        <v>7447277279</v>
      </c>
      <c r="G378" s="9" t="s">
        <v>10</v>
      </c>
      <c r="H378" s="11" t="s">
        <v>72</v>
      </c>
      <c r="I378" s="29"/>
      <c r="J378" s="13"/>
      <c r="K378" s="13"/>
      <c r="L378" s="13"/>
      <c r="M378" s="13"/>
      <c r="N378" s="13"/>
      <c r="O378" s="13"/>
      <c r="P378" s="13"/>
      <c r="Q378" s="13"/>
      <c r="R378" s="13"/>
      <c r="S378" s="13"/>
      <c r="T378" s="13"/>
      <c r="U378" s="13"/>
      <c r="V378" s="13"/>
      <c r="W378" s="13"/>
      <c r="X378" s="13"/>
      <c r="Y378" s="13"/>
      <c r="Z378" s="13"/>
    </row>
    <row r="379" spans="1:26" ht="13.2">
      <c r="A379" s="7">
        <v>380</v>
      </c>
      <c r="B379" s="8">
        <v>44168</v>
      </c>
      <c r="C379" s="9" t="s">
        <v>739</v>
      </c>
      <c r="D379" s="9" t="s">
        <v>1040</v>
      </c>
      <c r="E379" s="9" t="s">
        <v>1041</v>
      </c>
      <c r="F379" s="10">
        <f>919604070604</f>
        <v>919604070604</v>
      </c>
      <c r="G379" s="9" t="s">
        <v>10</v>
      </c>
      <c r="H379" s="11" t="s">
        <v>211</v>
      </c>
      <c r="I379" s="11"/>
      <c r="J379" s="13"/>
      <c r="K379" s="13"/>
      <c r="L379" s="13"/>
      <c r="M379" s="13"/>
      <c r="N379" s="13"/>
      <c r="O379" s="13"/>
      <c r="P379" s="13"/>
      <c r="Q379" s="13"/>
      <c r="R379" s="13"/>
      <c r="S379" s="13"/>
      <c r="T379" s="13"/>
      <c r="U379" s="13"/>
      <c r="V379" s="13"/>
      <c r="W379" s="13"/>
      <c r="X379" s="13"/>
      <c r="Y379" s="13"/>
      <c r="Z379" s="13"/>
    </row>
    <row r="380" spans="1:26" ht="26.4">
      <c r="A380" s="7">
        <v>381</v>
      </c>
      <c r="B380" s="8">
        <v>44168</v>
      </c>
      <c r="C380" s="9" t="s">
        <v>739</v>
      </c>
      <c r="D380" s="9" t="s">
        <v>754</v>
      </c>
      <c r="E380" s="9" t="s">
        <v>755</v>
      </c>
      <c r="F380" s="10">
        <f>919527955410</f>
        <v>919527955410</v>
      </c>
      <c r="G380" s="9" t="s">
        <v>37</v>
      </c>
      <c r="H380" s="11" t="s">
        <v>1042</v>
      </c>
      <c r="I380" s="29"/>
      <c r="J380" s="13"/>
    </row>
    <row r="381" spans="1:26" ht="13.2">
      <c r="A381" s="7">
        <v>382</v>
      </c>
      <c r="B381" s="8">
        <v>44168</v>
      </c>
      <c r="C381" s="9" t="s">
        <v>739</v>
      </c>
      <c r="D381" s="9" t="s">
        <v>1043</v>
      </c>
      <c r="E381" s="9" t="s">
        <v>1044</v>
      </c>
      <c r="F381" s="9">
        <v>9881152780</v>
      </c>
      <c r="G381" s="9" t="s">
        <v>10</v>
      </c>
      <c r="H381" s="11" t="s">
        <v>1045</v>
      </c>
      <c r="I381" s="11" t="s">
        <v>43</v>
      </c>
      <c r="J381" s="11" t="s">
        <v>43</v>
      </c>
      <c r="K381" s="13"/>
      <c r="L381" s="13"/>
      <c r="M381" s="13"/>
      <c r="N381" s="13"/>
      <c r="O381" s="13"/>
      <c r="P381" s="13"/>
      <c r="Q381" s="13"/>
      <c r="R381" s="13"/>
      <c r="S381" s="13"/>
      <c r="T381" s="13"/>
      <c r="U381" s="13"/>
      <c r="V381" s="13"/>
      <c r="W381" s="13"/>
      <c r="X381" s="13"/>
      <c r="Y381" s="13"/>
      <c r="Z381" s="13"/>
    </row>
    <row r="382" spans="1:26" ht="13.2">
      <c r="A382" s="25">
        <v>383</v>
      </c>
      <c r="B382" s="26">
        <v>44168</v>
      </c>
      <c r="C382" s="17" t="s">
        <v>739</v>
      </c>
      <c r="D382" s="17" t="s">
        <v>1046</v>
      </c>
      <c r="E382" s="17" t="s">
        <v>1047</v>
      </c>
      <c r="F382" s="17">
        <v>8793309556</v>
      </c>
      <c r="G382" s="17" t="s">
        <v>10</v>
      </c>
      <c r="H382" s="19" t="s">
        <v>122</v>
      </c>
      <c r="I382" s="27"/>
      <c r="J382" s="28"/>
      <c r="K382" s="28"/>
      <c r="L382" s="12"/>
      <c r="M382" s="12"/>
      <c r="N382" s="12"/>
      <c r="O382" s="12"/>
      <c r="P382" s="12"/>
      <c r="Q382" s="12"/>
      <c r="R382" s="12"/>
      <c r="S382" s="12"/>
      <c r="T382" s="12"/>
      <c r="U382" s="12"/>
      <c r="V382" s="12"/>
      <c r="W382" s="12"/>
      <c r="X382" s="12"/>
      <c r="Y382" s="12"/>
      <c r="Z382" s="12"/>
    </row>
    <row r="383" spans="1:26" ht="13.2">
      <c r="A383" s="7">
        <v>384</v>
      </c>
      <c r="B383" s="8">
        <v>44169</v>
      </c>
      <c r="C383" s="9" t="s">
        <v>749</v>
      </c>
      <c r="D383" s="9" t="s">
        <v>1048</v>
      </c>
      <c r="E383" s="9" t="s">
        <v>1049</v>
      </c>
      <c r="F383" s="10">
        <f>919762200748</f>
        <v>919762200748</v>
      </c>
      <c r="G383" s="9" t="s">
        <v>37</v>
      </c>
      <c r="H383" s="11" t="s">
        <v>1050</v>
      </c>
      <c r="I383" s="11" t="s">
        <v>43</v>
      </c>
      <c r="J383" s="11" t="s">
        <v>43</v>
      </c>
      <c r="K383" s="13"/>
      <c r="L383" s="13"/>
      <c r="M383" s="13"/>
      <c r="N383" s="13"/>
      <c r="O383" s="13"/>
      <c r="P383" s="13"/>
      <c r="Q383" s="13"/>
      <c r="R383" s="13"/>
      <c r="S383" s="13"/>
      <c r="T383" s="13"/>
      <c r="U383" s="13"/>
      <c r="V383" s="13"/>
      <c r="W383" s="13"/>
      <c r="X383" s="13"/>
      <c r="Y383" s="13"/>
      <c r="Z383" s="13"/>
    </row>
    <row r="384" spans="1:26" ht="13.2">
      <c r="A384" s="7">
        <v>385</v>
      </c>
      <c r="B384" s="8">
        <v>44169</v>
      </c>
      <c r="C384" s="9" t="s">
        <v>749</v>
      </c>
      <c r="D384" s="9" t="s">
        <v>1051</v>
      </c>
      <c r="E384" s="9" t="s">
        <v>1052</v>
      </c>
      <c r="F384" s="10">
        <f>917000760519</f>
        <v>917000760519</v>
      </c>
      <c r="G384" s="9" t="s">
        <v>10</v>
      </c>
      <c r="H384" s="11" t="s">
        <v>338</v>
      </c>
      <c r="I384" s="11" t="s">
        <v>43</v>
      </c>
      <c r="J384" s="13"/>
      <c r="K384" s="13"/>
      <c r="L384" s="13"/>
      <c r="M384" s="13"/>
      <c r="N384" s="13"/>
      <c r="O384" s="13"/>
      <c r="P384" s="13"/>
      <c r="Q384" s="13"/>
      <c r="R384" s="13"/>
      <c r="S384" s="13"/>
      <c r="T384" s="13"/>
      <c r="U384" s="13"/>
      <c r="V384" s="13"/>
      <c r="W384" s="13"/>
      <c r="X384" s="13"/>
      <c r="Y384" s="13"/>
      <c r="Z384" s="13"/>
    </row>
    <row r="385" spans="1:26" ht="13.2">
      <c r="A385" s="7">
        <v>386</v>
      </c>
      <c r="B385" s="8">
        <v>44169</v>
      </c>
      <c r="C385" s="9" t="s">
        <v>739</v>
      </c>
      <c r="D385" s="9" t="s">
        <v>1053</v>
      </c>
      <c r="E385" s="9" t="s">
        <v>1054</v>
      </c>
      <c r="F385" s="9">
        <v>918412971517</v>
      </c>
      <c r="G385" s="9" t="s">
        <v>1055</v>
      </c>
      <c r="H385" s="11" t="s">
        <v>1056</v>
      </c>
      <c r="I385" s="29"/>
      <c r="J385" s="13"/>
      <c r="K385" s="13"/>
      <c r="L385" s="13"/>
      <c r="M385" s="13"/>
      <c r="N385" s="13"/>
      <c r="O385" s="13"/>
      <c r="P385" s="13"/>
      <c r="Q385" s="13"/>
      <c r="R385" s="13"/>
      <c r="S385" s="13"/>
      <c r="T385" s="13"/>
      <c r="U385" s="13"/>
      <c r="V385" s="13"/>
      <c r="W385" s="13"/>
      <c r="X385" s="13"/>
      <c r="Y385" s="13"/>
      <c r="Z385" s="13"/>
    </row>
    <row r="386" spans="1:26" ht="13.2">
      <c r="A386" s="7">
        <v>387</v>
      </c>
      <c r="B386" s="8">
        <v>44169</v>
      </c>
      <c r="C386" s="9" t="s">
        <v>739</v>
      </c>
      <c r="D386" s="9" t="s">
        <v>1057</v>
      </c>
      <c r="E386" s="9" t="s">
        <v>1058</v>
      </c>
      <c r="F386" s="9">
        <v>7303999009</v>
      </c>
      <c r="G386" s="9" t="s">
        <v>973</v>
      </c>
      <c r="H386" s="11" t="s">
        <v>1059</v>
      </c>
      <c r="I386" s="11"/>
      <c r="J386" s="13"/>
      <c r="K386" s="13"/>
      <c r="L386" s="13"/>
      <c r="M386" s="13"/>
      <c r="N386" s="13"/>
      <c r="O386" s="13"/>
      <c r="P386" s="13"/>
      <c r="Q386" s="13"/>
      <c r="R386" s="13"/>
      <c r="S386" s="13"/>
      <c r="T386" s="13"/>
      <c r="U386" s="13"/>
      <c r="V386" s="13"/>
      <c r="W386" s="13"/>
      <c r="X386" s="13"/>
      <c r="Y386" s="13"/>
      <c r="Z386" s="13"/>
    </row>
    <row r="387" spans="1:26" ht="13.2">
      <c r="A387" s="7">
        <v>389</v>
      </c>
      <c r="B387" s="8">
        <v>44169</v>
      </c>
      <c r="C387" s="9" t="s">
        <v>739</v>
      </c>
      <c r="D387" s="9" t="s">
        <v>538</v>
      </c>
      <c r="E387" s="9" t="s">
        <v>539</v>
      </c>
      <c r="F387" s="10">
        <f>919742992098</f>
        <v>919742992098</v>
      </c>
      <c r="G387" s="9" t="s">
        <v>785</v>
      </c>
      <c r="H387" s="11" t="s">
        <v>427</v>
      </c>
      <c r="I387" s="11" t="s">
        <v>43</v>
      </c>
      <c r="J387" s="13"/>
      <c r="K387" s="13"/>
      <c r="L387" s="13"/>
      <c r="M387" s="13"/>
      <c r="N387" s="13"/>
      <c r="O387" s="13"/>
      <c r="P387" s="13"/>
      <c r="Q387" s="13"/>
      <c r="R387" s="13"/>
      <c r="S387" s="13"/>
      <c r="T387" s="13"/>
      <c r="U387" s="13"/>
      <c r="V387" s="13"/>
      <c r="W387" s="13"/>
      <c r="X387" s="13"/>
      <c r="Y387" s="13"/>
      <c r="Z387" s="13"/>
    </row>
    <row r="388" spans="1:26" ht="13.2">
      <c r="A388" s="7">
        <v>390</v>
      </c>
      <c r="B388" s="8">
        <v>44169</v>
      </c>
      <c r="C388" s="9" t="s">
        <v>753</v>
      </c>
      <c r="D388" s="9" t="s">
        <v>1060</v>
      </c>
      <c r="E388" s="9" t="s">
        <v>1061</v>
      </c>
      <c r="F388" s="10">
        <f>919673717672</f>
        <v>919673717672</v>
      </c>
      <c r="G388" s="9" t="s">
        <v>10</v>
      </c>
      <c r="H388" s="11" t="s">
        <v>173</v>
      </c>
      <c r="I388" s="29"/>
      <c r="J388" s="13"/>
      <c r="K388" s="13"/>
      <c r="L388" s="13"/>
      <c r="M388" s="13"/>
      <c r="N388" s="13"/>
      <c r="O388" s="13"/>
      <c r="P388" s="13"/>
      <c r="Q388" s="13"/>
      <c r="R388" s="13"/>
    </row>
    <row r="389" spans="1:26" ht="13.2">
      <c r="A389" s="25">
        <v>391</v>
      </c>
      <c r="B389" s="26">
        <v>44170</v>
      </c>
      <c r="C389" s="17" t="s">
        <v>739</v>
      </c>
      <c r="D389" s="17" t="s">
        <v>1062</v>
      </c>
      <c r="E389" s="17" t="s">
        <v>1063</v>
      </c>
      <c r="F389" s="18">
        <f>918884533885</f>
        <v>918884533885</v>
      </c>
      <c r="G389" s="17" t="s">
        <v>973</v>
      </c>
      <c r="H389" s="19" t="s">
        <v>353</v>
      </c>
      <c r="I389" s="27"/>
      <c r="J389" s="28"/>
      <c r="K389" s="28"/>
      <c r="L389" s="28"/>
      <c r="M389" s="28"/>
      <c r="N389" s="28"/>
      <c r="O389" s="28"/>
      <c r="P389" s="28"/>
      <c r="Q389" s="28"/>
      <c r="R389" s="28"/>
      <c r="S389" s="28"/>
      <c r="T389" s="28"/>
      <c r="U389" s="28"/>
      <c r="V389" s="28"/>
      <c r="W389" s="28"/>
      <c r="X389" s="28"/>
      <c r="Y389" s="28"/>
      <c r="Z389" s="28"/>
    </row>
    <row r="390" spans="1:26" ht="26.4">
      <c r="A390" s="30">
        <v>392</v>
      </c>
      <c r="B390" s="31">
        <v>44170</v>
      </c>
      <c r="C390" s="32" t="s">
        <v>753</v>
      </c>
      <c r="D390" s="32" t="s">
        <v>1064</v>
      </c>
      <c r="E390" s="32" t="s">
        <v>1065</v>
      </c>
      <c r="F390" s="33">
        <f>919766925160</f>
        <v>919766925160</v>
      </c>
      <c r="G390" s="32" t="s">
        <v>10</v>
      </c>
      <c r="H390" s="34" t="s">
        <v>1066</v>
      </c>
      <c r="I390" s="34" t="s">
        <v>43</v>
      </c>
      <c r="J390" s="34" t="s">
        <v>43</v>
      </c>
      <c r="K390" s="35"/>
      <c r="L390" s="35"/>
      <c r="M390" s="35"/>
      <c r="N390" s="35"/>
      <c r="O390" s="35"/>
      <c r="P390" s="12"/>
      <c r="Q390" s="12"/>
      <c r="R390" s="12"/>
      <c r="S390" s="12"/>
      <c r="T390" s="12"/>
      <c r="U390" s="12"/>
      <c r="V390" s="12"/>
      <c r="W390" s="12"/>
      <c r="X390" s="12"/>
      <c r="Y390" s="12"/>
      <c r="Z390" s="12"/>
    </row>
    <row r="391" spans="1:26" ht="13.2">
      <c r="A391" s="21">
        <v>393</v>
      </c>
      <c r="B391" s="22">
        <v>44170</v>
      </c>
      <c r="C391" s="23" t="s">
        <v>739</v>
      </c>
      <c r="D391" s="23" t="s">
        <v>1067</v>
      </c>
      <c r="E391" s="23" t="s">
        <v>1068</v>
      </c>
      <c r="F391" s="36">
        <f>919405672935</f>
        <v>919405672935</v>
      </c>
      <c r="G391" s="23" t="s">
        <v>1069</v>
      </c>
      <c r="H391" s="24" t="s">
        <v>1070</v>
      </c>
      <c r="I391" s="24"/>
    </row>
    <row r="392" spans="1:26" ht="13.2">
      <c r="A392" s="7">
        <v>394</v>
      </c>
      <c r="B392" s="8">
        <v>44170</v>
      </c>
      <c r="C392" s="9" t="s">
        <v>753</v>
      </c>
      <c r="D392" s="9" t="s">
        <v>1071</v>
      </c>
      <c r="E392" s="9" t="s">
        <v>1072</v>
      </c>
      <c r="F392" s="10">
        <f>919158851177</f>
        <v>919158851177</v>
      </c>
      <c r="G392" s="9" t="s">
        <v>10</v>
      </c>
      <c r="H392" s="11" t="s">
        <v>211</v>
      </c>
      <c r="I392" s="11" t="s">
        <v>43</v>
      </c>
      <c r="J392" s="7" t="s">
        <v>43</v>
      </c>
      <c r="K392" s="7" t="s">
        <v>43</v>
      </c>
      <c r="L392" s="13"/>
      <c r="M392" s="13"/>
      <c r="N392" s="13"/>
      <c r="O392" s="13"/>
      <c r="P392" s="13"/>
      <c r="Q392" s="13"/>
      <c r="R392" s="13"/>
      <c r="S392" s="13"/>
      <c r="T392" s="13"/>
      <c r="U392" s="13"/>
      <c r="V392" s="13"/>
      <c r="W392" s="13"/>
      <c r="X392" s="13"/>
      <c r="Y392" s="13"/>
      <c r="Z392" s="13"/>
    </row>
    <row r="393" spans="1:26" ht="26.4">
      <c r="A393" s="21">
        <v>395</v>
      </c>
      <c r="B393" s="22">
        <v>44170</v>
      </c>
      <c r="C393" s="23" t="s">
        <v>753</v>
      </c>
      <c r="D393" s="23" t="s">
        <v>567</v>
      </c>
      <c r="E393" s="23" t="s">
        <v>568</v>
      </c>
      <c r="F393" s="36">
        <f>919403940757</f>
        <v>919403940757</v>
      </c>
      <c r="G393" s="23" t="s">
        <v>10</v>
      </c>
      <c r="H393" s="24" t="s">
        <v>851</v>
      </c>
      <c r="I393" s="24" t="s">
        <v>13</v>
      </c>
    </row>
    <row r="394" spans="1:26" ht="13.2">
      <c r="A394" s="7">
        <v>396</v>
      </c>
      <c r="B394" s="8">
        <v>44170</v>
      </c>
      <c r="C394" s="9" t="s">
        <v>749</v>
      </c>
      <c r="D394" s="9" t="s">
        <v>1073</v>
      </c>
      <c r="E394" s="9" t="s">
        <v>1074</v>
      </c>
      <c r="F394" s="10">
        <f>919595661150</f>
        <v>919595661150</v>
      </c>
      <c r="G394" s="9" t="s">
        <v>10</v>
      </c>
      <c r="H394" s="11" t="s">
        <v>1075</v>
      </c>
      <c r="I394" s="11" t="s">
        <v>43</v>
      </c>
      <c r="J394" s="11" t="s">
        <v>43</v>
      </c>
      <c r="K394" s="7" t="s">
        <v>43</v>
      </c>
      <c r="L394" s="7" t="s">
        <v>43</v>
      </c>
      <c r="M394" s="7" t="s">
        <v>43</v>
      </c>
      <c r="N394" s="13"/>
      <c r="O394" s="13"/>
      <c r="P394" s="13"/>
      <c r="Q394" s="13"/>
      <c r="R394" s="13"/>
      <c r="S394" s="13"/>
      <c r="T394" s="13"/>
      <c r="U394" s="13"/>
      <c r="V394" s="13"/>
      <c r="W394" s="13"/>
      <c r="X394" s="13"/>
      <c r="Y394" s="13"/>
      <c r="Z394" s="13"/>
    </row>
    <row r="395" spans="1:26" ht="13.2">
      <c r="A395" s="7">
        <v>397</v>
      </c>
      <c r="B395" s="8">
        <v>44170</v>
      </c>
      <c r="C395" s="9" t="s">
        <v>749</v>
      </c>
      <c r="D395" s="9" t="s">
        <v>1076</v>
      </c>
      <c r="E395" s="9" t="s">
        <v>1077</v>
      </c>
      <c r="F395" s="10">
        <f>919763349479</f>
        <v>919763349479</v>
      </c>
      <c r="G395" s="9" t="s">
        <v>10</v>
      </c>
      <c r="H395" s="11" t="s">
        <v>1078</v>
      </c>
      <c r="I395" s="11"/>
      <c r="J395" s="7"/>
      <c r="K395" s="13"/>
    </row>
    <row r="396" spans="1:26" ht="13.2">
      <c r="A396" s="7">
        <v>398</v>
      </c>
      <c r="B396" s="8">
        <v>44170</v>
      </c>
      <c r="C396" s="9" t="s">
        <v>749</v>
      </c>
      <c r="D396" s="9" t="s">
        <v>1079</v>
      </c>
      <c r="E396" s="9" t="s">
        <v>1080</v>
      </c>
      <c r="F396" s="10">
        <f>919966154741</f>
        <v>919966154741</v>
      </c>
      <c r="G396" s="9" t="s">
        <v>10</v>
      </c>
      <c r="H396" s="11" t="s">
        <v>211</v>
      </c>
      <c r="I396" s="11"/>
      <c r="J396" s="13"/>
      <c r="K396" s="13"/>
      <c r="L396" s="13"/>
      <c r="M396" s="13"/>
      <c r="N396" s="13"/>
      <c r="O396" s="13"/>
      <c r="P396" s="13"/>
      <c r="Q396" s="13"/>
      <c r="R396" s="13"/>
      <c r="S396" s="13"/>
      <c r="T396" s="13"/>
      <c r="U396" s="13"/>
      <c r="V396" s="13"/>
      <c r="W396" s="13"/>
      <c r="X396" s="13"/>
      <c r="Y396" s="13"/>
      <c r="Z396" s="13"/>
    </row>
    <row r="397" spans="1:26" ht="13.2">
      <c r="A397" s="25">
        <v>399</v>
      </c>
      <c r="B397" s="26">
        <v>44170</v>
      </c>
      <c r="C397" s="17" t="s">
        <v>749</v>
      </c>
      <c r="D397" s="17" t="s">
        <v>1081</v>
      </c>
      <c r="E397" s="17" t="s">
        <v>1082</v>
      </c>
      <c r="F397" s="18">
        <f>919909906128</f>
        <v>919909906128</v>
      </c>
      <c r="G397" s="17" t="s">
        <v>10</v>
      </c>
      <c r="H397" s="19" t="s">
        <v>353</v>
      </c>
      <c r="I397" s="27"/>
      <c r="J397" s="28"/>
      <c r="K397" s="28"/>
      <c r="L397" s="12"/>
      <c r="M397" s="12"/>
      <c r="N397" s="12"/>
      <c r="O397" s="12"/>
      <c r="P397" s="12"/>
      <c r="Q397" s="12"/>
      <c r="R397" s="12"/>
      <c r="S397" s="12"/>
      <c r="T397" s="12"/>
      <c r="U397" s="12"/>
      <c r="V397" s="12"/>
      <c r="W397" s="12"/>
      <c r="X397" s="12"/>
      <c r="Y397" s="12"/>
      <c r="Z397" s="12"/>
    </row>
    <row r="398" spans="1:26" ht="13.2">
      <c r="A398" s="7">
        <v>400</v>
      </c>
      <c r="B398" s="8">
        <v>44170</v>
      </c>
      <c r="C398" s="9" t="s">
        <v>753</v>
      </c>
      <c r="D398" s="9" t="s">
        <v>1083</v>
      </c>
      <c r="E398" s="9" t="s">
        <v>1084</v>
      </c>
      <c r="F398" s="9">
        <v>9404381575</v>
      </c>
      <c r="G398" s="9" t="s">
        <v>10</v>
      </c>
      <c r="H398" s="11" t="s">
        <v>87</v>
      </c>
      <c r="I398" s="11" t="s">
        <v>276</v>
      </c>
      <c r="J398" s="11" t="s">
        <v>276</v>
      </c>
      <c r="K398" s="13"/>
      <c r="L398" s="13"/>
      <c r="M398" s="13"/>
      <c r="N398" s="13"/>
      <c r="O398" s="13"/>
      <c r="P398" s="13"/>
      <c r="Q398" s="13"/>
      <c r="R398" s="13"/>
      <c r="S398" s="13"/>
      <c r="T398" s="13"/>
      <c r="U398" s="13"/>
      <c r="V398" s="13"/>
      <c r="W398" s="13"/>
      <c r="X398" s="13"/>
      <c r="Y398" s="13"/>
      <c r="Z398" s="13"/>
    </row>
    <row r="399" spans="1:26" ht="13.2">
      <c r="A399" s="7">
        <v>401</v>
      </c>
      <c r="B399" s="8">
        <v>44170</v>
      </c>
      <c r="C399" s="9" t="s">
        <v>749</v>
      </c>
      <c r="D399" s="9" t="s">
        <v>1085</v>
      </c>
      <c r="E399" s="9" t="s">
        <v>1086</v>
      </c>
      <c r="F399" s="10">
        <f>919312967925</f>
        <v>919312967925</v>
      </c>
      <c r="G399" s="9" t="s">
        <v>1087</v>
      </c>
      <c r="H399" s="11" t="s">
        <v>1088</v>
      </c>
      <c r="I399" s="11"/>
      <c r="J399" s="13"/>
      <c r="K399" s="13"/>
      <c r="L399" s="13"/>
      <c r="M399" s="13"/>
      <c r="N399" s="13"/>
      <c r="O399" s="13"/>
      <c r="P399" s="13"/>
      <c r="Q399" s="13"/>
      <c r="R399" s="13"/>
      <c r="S399" s="13"/>
      <c r="T399" s="13"/>
      <c r="U399" s="13"/>
      <c r="V399" s="13"/>
      <c r="W399" s="13"/>
      <c r="X399" s="13"/>
      <c r="Y399" s="13"/>
      <c r="Z399" s="13"/>
    </row>
    <row r="400" spans="1:26" ht="13.2">
      <c r="A400" s="7">
        <v>402</v>
      </c>
      <c r="B400" s="8">
        <v>44170</v>
      </c>
      <c r="C400" s="9" t="s">
        <v>753</v>
      </c>
      <c r="D400" s="9" t="s">
        <v>1089</v>
      </c>
      <c r="E400" s="9" t="s">
        <v>1090</v>
      </c>
      <c r="F400" s="10">
        <f>919766249040</f>
        <v>919766249040</v>
      </c>
      <c r="G400" s="9" t="s">
        <v>10</v>
      </c>
      <c r="H400" s="11" t="s">
        <v>173</v>
      </c>
      <c r="I400" s="29"/>
      <c r="J400" s="13"/>
      <c r="K400" s="13"/>
      <c r="L400" s="13"/>
      <c r="M400" s="13"/>
      <c r="N400" s="13"/>
      <c r="O400" s="13"/>
      <c r="P400" s="13"/>
      <c r="Q400" s="13"/>
      <c r="R400" s="13"/>
      <c r="S400" s="13"/>
      <c r="T400" s="13"/>
      <c r="U400" s="13"/>
      <c r="V400" s="13"/>
      <c r="W400" s="13"/>
      <c r="X400" s="13"/>
      <c r="Y400" s="13"/>
      <c r="Z400" s="13"/>
    </row>
    <row r="401" spans="1:26" ht="13.2">
      <c r="A401" s="7">
        <v>403</v>
      </c>
      <c r="B401" s="8">
        <v>44170</v>
      </c>
      <c r="C401" s="9" t="s">
        <v>739</v>
      </c>
      <c r="D401" s="9" t="s">
        <v>1091</v>
      </c>
      <c r="E401" s="9" t="s">
        <v>1092</v>
      </c>
      <c r="F401" s="10">
        <f>917798621213</f>
        <v>917798621213</v>
      </c>
      <c r="G401" s="9" t="s">
        <v>10</v>
      </c>
      <c r="H401" s="11" t="s">
        <v>173</v>
      </c>
      <c r="I401" s="29"/>
      <c r="J401" s="13"/>
      <c r="K401" s="13"/>
      <c r="L401" s="13"/>
      <c r="M401" s="13"/>
      <c r="N401" s="13"/>
      <c r="O401" s="13"/>
      <c r="P401" s="13"/>
      <c r="Q401" s="13"/>
      <c r="R401" s="13"/>
      <c r="S401" s="13"/>
      <c r="T401" s="13"/>
      <c r="U401" s="13"/>
      <c r="V401" s="13"/>
      <c r="W401" s="13"/>
      <c r="X401" s="13"/>
      <c r="Y401" s="13"/>
      <c r="Z401" s="13"/>
    </row>
    <row r="402" spans="1:26" ht="13.2">
      <c r="A402" s="25">
        <v>404</v>
      </c>
      <c r="B402" s="26">
        <v>44170</v>
      </c>
      <c r="C402" s="17" t="s">
        <v>753</v>
      </c>
      <c r="D402" s="17" t="s">
        <v>1093</v>
      </c>
      <c r="E402" s="17" t="s">
        <v>1094</v>
      </c>
      <c r="F402" s="18">
        <f>919730870078</f>
        <v>919730870078</v>
      </c>
      <c r="G402" s="17" t="s">
        <v>10</v>
      </c>
      <c r="H402" s="19" t="s">
        <v>738</v>
      </c>
      <c r="I402" s="27"/>
      <c r="J402" s="28"/>
      <c r="K402" s="28"/>
      <c r="L402" s="12"/>
      <c r="M402" s="12"/>
      <c r="N402" s="12"/>
      <c r="O402" s="12"/>
      <c r="P402" s="12"/>
      <c r="Q402" s="12"/>
      <c r="R402" s="12"/>
      <c r="S402" s="12"/>
      <c r="T402" s="12"/>
      <c r="U402" s="12"/>
      <c r="V402" s="12"/>
      <c r="W402" s="12"/>
      <c r="X402" s="12"/>
      <c r="Y402" s="12"/>
      <c r="Z402" s="12"/>
    </row>
    <row r="403" spans="1:26" ht="13.2">
      <c r="A403" s="7">
        <v>405</v>
      </c>
      <c r="B403" s="8">
        <v>44170</v>
      </c>
      <c r="C403" s="9" t="s">
        <v>739</v>
      </c>
      <c r="D403" s="9" t="s">
        <v>1095</v>
      </c>
      <c r="E403" s="9" t="s">
        <v>1096</v>
      </c>
      <c r="F403" s="10">
        <f>919175108982</f>
        <v>919175108982</v>
      </c>
      <c r="G403" s="9" t="s">
        <v>1097</v>
      </c>
      <c r="H403" s="11" t="s">
        <v>173</v>
      </c>
      <c r="I403" s="11" t="s">
        <v>24</v>
      </c>
      <c r="J403" s="7" t="s">
        <v>43</v>
      </c>
      <c r="K403" s="13"/>
      <c r="L403" s="13"/>
      <c r="M403" s="13"/>
      <c r="N403" s="13"/>
      <c r="O403" s="13"/>
      <c r="P403" s="13"/>
      <c r="Q403" s="13"/>
      <c r="R403" s="13"/>
      <c r="S403" s="13"/>
      <c r="T403" s="13"/>
      <c r="U403" s="13"/>
      <c r="V403" s="13"/>
      <c r="W403" s="13"/>
      <c r="X403" s="13"/>
      <c r="Y403" s="13"/>
      <c r="Z403" s="13"/>
    </row>
    <row r="404" spans="1:26" ht="13.2">
      <c r="A404" s="7">
        <v>406</v>
      </c>
      <c r="B404" s="8">
        <v>44171</v>
      </c>
      <c r="C404" s="9" t="s">
        <v>739</v>
      </c>
      <c r="D404" s="9" t="s">
        <v>1098</v>
      </c>
      <c r="E404" s="9" t="s">
        <v>1099</v>
      </c>
      <c r="F404" s="10">
        <f>919822089164</f>
        <v>919822089164</v>
      </c>
      <c r="G404" s="9" t="s">
        <v>10</v>
      </c>
      <c r="H404" s="11" t="s">
        <v>1100</v>
      </c>
      <c r="I404" s="11" t="s">
        <v>43</v>
      </c>
      <c r="J404" s="13"/>
      <c r="K404" s="13"/>
      <c r="L404" s="13"/>
      <c r="M404" s="13"/>
      <c r="N404" s="13"/>
      <c r="O404" s="13"/>
      <c r="P404" s="13"/>
      <c r="Q404" s="13"/>
      <c r="R404" s="13"/>
      <c r="S404" s="13"/>
      <c r="T404" s="13"/>
      <c r="U404" s="13"/>
      <c r="V404" s="13"/>
      <c r="W404" s="13"/>
      <c r="X404" s="13"/>
      <c r="Y404" s="13"/>
      <c r="Z404" s="13"/>
    </row>
    <row r="405" spans="1:26" ht="13.2">
      <c r="A405" s="7">
        <v>407</v>
      </c>
      <c r="B405" s="8">
        <v>44171</v>
      </c>
      <c r="C405" s="9" t="s">
        <v>749</v>
      </c>
      <c r="D405" s="9" t="s">
        <v>654</v>
      </c>
      <c r="E405" s="9" t="s">
        <v>655</v>
      </c>
      <c r="F405" s="10">
        <f>919762388414</f>
        <v>919762388414</v>
      </c>
      <c r="G405" s="9" t="s">
        <v>10</v>
      </c>
      <c r="H405" s="11" t="s">
        <v>1101</v>
      </c>
      <c r="I405" s="11" t="s">
        <v>43</v>
      </c>
      <c r="J405" s="11" t="s">
        <v>43</v>
      </c>
      <c r="K405" s="7" t="s">
        <v>43</v>
      </c>
      <c r="L405" s="13"/>
      <c r="M405" s="13"/>
      <c r="N405" s="13"/>
      <c r="O405" s="13"/>
      <c r="P405" s="13"/>
      <c r="Q405" s="13"/>
      <c r="R405" s="13"/>
      <c r="S405" s="13"/>
      <c r="T405" s="13"/>
      <c r="U405" s="13"/>
      <c r="V405" s="13"/>
      <c r="W405" s="13"/>
      <c r="X405" s="13"/>
      <c r="Y405" s="13"/>
      <c r="Z405" s="13"/>
    </row>
    <row r="406" spans="1:26" ht="13.2">
      <c r="A406" s="25">
        <v>408</v>
      </c>
      <c r="B406" s="26">
        <v>44171</v>
      </c>
      <c r="C406" s="17" t="s">
        <v>749</v>
      </c>
      <c r="D406" s="17" t="s">
        <v>1102</v>
      </c>
      <c r="E406" s="17" t="s">
        <v>1103</v>
      </c>
      <c r="F406" s="18">
        <f>919302871790</f>
        <v>919302871790</v>
      </c>
      <c r="G406" s="17" t="s">
        <v>10</v>
      </c>
      <c r="H406" s="19" t="s">
        <v>1104</v>
      </c>
      <c r="I406" s="27"/>
      <c r="J406" s="28"/>
      <c r="K406" s="28"/>
      <c r="L406" s="12"/>
      <c r="M406" s="12"/>
      <c r="N406" s="12"/>
      <c r="O406" s="12"/>
      <c r="P406" s="12"/>
      <c r="Q406" s="12"/>
      <c r="R406" s="12"/>
      <c r="S406" s="12"/>
      <c r="T406" s="12"/>
      <c r="U406" s="12"/>
      <c r="V406" s="12"/>
      <c r="W406" s="12"/>
      <c r="X406" s="12"/>
      <c r="Y406" s="12"/>
      <c r="Z406" s="12"/>
    </row>
    <row r="407" spans="1:26" ht="13.2">
      <c r="A407" s="25">
        <v>409</v>
      </c>
      <c r="B407" s="26">
        <v>44171</v>
      </c>
      <c r="C407" s="17" t="s">
        <v>753</v>
      </c>
      <c r="D407" s="17" t="s">
        <v>1105</v>
      </c>
      <c r="E407" s="17" t="s">
        <v>1106</v>
      </c>
      <c r="F407" s="18">
        <f>919860229041</f>
        <v>919860229041</v>
      </c>
      <c r="G407" s="17" t="s">
        <v>10</v>
      </c>
      <c r="H407" s="19" t="s">
        <v>122</v>
      </c>
      <c r="I407" s="27"/>
      <c r="J407" s="25">
        <v>9730646761</v>
      </c>
      <c r="K407" s="25" t="s">
        <v>1107</v>
      </c>
      <c r="L407" s="28"/>
      <c r="M407" s="28"/>
      <c r="N407" s="28"/>
      <c r="O407" s="28"/>
      <c r="P407" s="28"/>
      <c r="Q407" s="28"/>
      <c r="R407" s="28"/>
      <c r="S407" s="28"/>
      <c r="T407" s="28"/>
      <c r="U407" s="28"/>
      <c r="V407" s="28"/>
      <c r="W407" s="28"/>
      <c r="X407" s="28"/>
      <c r="Y407" s="28"/>
      <c r="Z407" s="28"/>
    </row>
    <row r="408" spans="1:26" ht="13.2">
      <c r="A408" s="30">
        <v>410</v>
      </c>
      <c r="B408" s="31">
        <v>44171</v>
      </c>
      <c r="C408" s="32" t="s">
        <v>749</v>
      </c>
      <c r="D408" s="32" t="s">
        <v>1108</v>
      </c>
      <c r="E408" s="32" t="s">
        <v>1109</v>
      </c>
      <c r="F408" s="33">
        <f>919527291417</f>
        <v>919527291417</v>
      </c>
      <c r="G408" s="32" t="s">
        <v>10</v>
      </c>
      <c r="H408" s="34" t="s">
        <v>811</v>
      </c>
      <c r="I408" s="34" t="s">
        <v>276</v>
      </c>
      <c r="J408" s="34" t="s">
        <v>43</v>
      </c>
      <c r="K408" s="30" t="s">
        <v>43</v>
      </c>
      <c r="L408" s="30" t="s">
        <v>960</v>
      </c>
      <c r="M408" s="30" t="s">
        <v>43</v>
      </c>
      <c r="N408" s="30" t="s">
        <v>43</v>
      </c>
      <c r="O408" s="30" t="s">
        <v>43</v>
      </c>
      <c r="P408" s="30" t="s">
        <v>43</v>
      </c>
      <c r="Q408" s="30" t="s">
        <v>43</v>
      </c>
      <c r="R408" s="30" t="s">
        <v>43</v>
      </c>
      <c r="S408" s="35"/>
      <c r="T408" s="35"/>
      <c r="U408" s="35"/>
      <c r="V408" s="35"/>
      <c r="W408" s="35"/>
      <c r="X408" s="35"/>
      <c r="Y408" s="35"/>
      <c r="Z408" s="35"/>
    </row>
    <row r="409" spans="1:26" ht="13.2">
      <c r="A409" s="21">
        <v>411</v>
      </c>
      <c r="B409" s="22">
        <v>44171</v>
      </c>
      <c r="C409" s="23" t="s">
        <v>753</v>
      </c>
      <c r="D409" s="23" t="s">
        <v>1110</v>
      </c>
      <c r="E409" s="23" t="s">
        <v>1111</v>
      </c>
      <c r="F409" s="36">
        <f>919766066577</f>
        <v>919766066577</v>
      </c>
      <c r="G409" s="23" t="s">
        <v>10</v>
      </c>
      <c r="H409" s="24" t="s">
        <v>1112</v>
      </c>
      <c r="I409" s="24" t="s">
        <v>1113</v>
      </c>
      <c r="K409" s="21" t="s">
        <v>66</v>
      </c>
    </row>
    <row r="410" spans="1:26" ht="13.2">
      <c r="A410" s="7">
        <v>412</v>
      </c>
      <c r="B410" s="8">
        <v>44171</v>
      </c>
      <c r="C410" s="9" t="s">
        <v>739</v>
      </c>
      <c r="D410" s="9" t="s">
        <v>1114</v>
      </c>
      <c r="E410" s="9" t="s">
        <v>1115</v>
      </c>
      <c r="F410" s="10">
        <f>919654362776</f>
        <v>919654362776</v>
      </c>
      <c r="G410" s="9" t="s">
        <v>10</v>
      </c>
      <c r="H410" s="11" t="s">
        <v>33</v>
      </c>
      <c r="I410" s="29"/>
      <c r="J410" s="13"/>
      <c r="K410" s="13"/>
      <c r="L410" s="13"/>
      <c r="M410" s="13"/>
      <c r="N410" s="13"/>
      <c r="O410" s="13"/>
      <c r="P410" s="13"/>
      <c r="Q410" s="13"/>
      <c r="R410" s="13"/>
      <c r="S410" s="13"/>
      <c r="T410" s="13"/>
      <c r="U410" s="13"/>
      <c r="V410" s="13"/>
      <c r="W410" s="13"/>
      <c r="X410" s="13"/>
      <c r="Y410" s="13"/>
      <c r="Z410" s="13"/>
    </row>
    <row r="411" spans="1:26" ht="13.2">
      <c r="A411" s="25">
        <v>413</v>
      </c>
      <c r="B411" s="26">
        <v>44171</v>
      </c>
      <c r="C411" s="17" t="s">
        <v>739</v>
      </c>
      <c r="D411" s="17" t="s">
        <v>1116</v>
      </c>
      <c r="E411" s="17" t="s">
        <v>1117</v>
      </c>
      <c r="F411" s="18">
        <f>919766368275</f>
        <v>919766368275</v>
      </c>
      <c r="G411" s="17" t="s">
        <v>10</v>
      </c>
      <c r="H411" s="19" t="s">
        <v>738</v>
      </c>
      <c r="I411" s="19"/>
      <c r="J411" s="28"/>
      <c r="K411" s="28"/>
      <c r="L411" s="28"/>
      <c r="M411" s="12"/>
      <c r="N411" s="12"/>
      <c r="O411" s="12"/>
      <c r="P411" s="12"/>
      <c r="Q411" s="12"/>
      <c r="R411" s="12"/>
      <c r="S411" s="12"/>
      <c r="T411" s="12"/>
      <c r="U411" s="12"/>
      <c r="V411" s="12"/>
      <c r="W411" s="12"/>
      <c r="X411" s="12"/>
      <c r="Y411" s="12"/>
      <c r="Z411" s="12"/>
    </row>
    <row r="412" spans="1:26" ht="13.2">
      <c r="A412" s="30">
        <v>414</v>
      </c>
      <c r="B412" s="31">
        <v>44171</v>
      </c>
      <c r="C412" s="32" t="s">
        <v>753</v>
      </c>
      <c r="D412" s="32" t="s">
        <v>1118</v>
      </c>
      <c r="E412" s="32" t="s">
        <v>1119</v>
      </c>
      <c r="F412" s="32">
        <v>7020654030</v>
      </c>
      <c r="G412" s="32" t="s">
        <v>10</v>
      </c>
      <c r="H412" s="34" t="s">
        <v>811</v>
      </c>
      <c r="I412" s="34" t="s">
        <v>43</v>
      </c>
      <c r="J412" s="30" t="s">
        <v>43</v>
      </c>
      <c r="K412" s="30" t="s">
        <v>43</v>
      </c>
      <c r="L412" s="30" t="s">
        <v>43</v>
      </c>
      <c r="M412" s="30" t="s">
        <v>43</v>
      </c>
      <c r="N412" s="35"/>
      <c r="O412" s="35"/>
      <c r="P412" s="35"/>
      <c r="Q412" s="35"/>
      <c r="R412" s="35"/>
      <c r="S412" s="35"/>
      <c r="T412" s="35"/>
      <c r="U412" s="35"/>
      <c r="V412" s="35"/>
      <c r="W412" s="35"/>
      <c r="X412" s="35"/>
      <c r="Y412" s="35"/>
      <c r="Z412" s="35"/>
    </row>
    <row r="413" spans="1:26" ht="13.2">
      <c r="A413" s="7">
        <v>415</v>
      </c>
      <c r="B413" s="8">
        <v>44171</v>
      </c>
      <c r="C413" s="9" t="s">
        <v>739</v>
      </c>
      <c r="D413" s="9" t="s">
        <v>1120</v>
      </c>
      <c r="E413" s="9" t="s">
        <v>1121</v>
      </c>
      <c r="F413" s="9">
        <v>8983395529</v>
      </c>
      <c r="G413" s="9" t="s">
        <v>10</v>
      </c>
      <c r="H413" s="11" t="s">
        <v>1122</v>
      </c>
      <c r="I413" s="11"/>
      <c r="J413" s="13"/>
      <c r="K413" s="13"/>
      <c r="L413" s="13"/>
      <c r="M413" s="13"/>
      <c r="N413" s="13"/>
      <c r="O413" s="13"/>
      <c r="P413" s="13"/>
      <c r="Q413" s="13"/>
      <c r="R413" s="13"/>
      <c r="S413" s="13"/>
      <c r="T413" s="13"/>
      <c r="U413" s="13"/>
      <c r="V413" s="13"/>
      <c r="W413" s="13"/>
      <c r="X413" s="13"/>
      <c r="Y413" s="13"/>
      <c r="Z413" s="13"/>
    </row>
    <row r="414" spans="1:26" ht="13.2">
      <c r="A414" s="21">
        <v>416</v>
      </c>
      <c r="B414" s="22">
        <v>44172</v>
      </c>
      <c r="C414" s="23" t="s">
        <v>749</v>
      </c>
      <c r="D414" s="23" t="s">
        <v>1123</v>
      </c>
      <c r="E414" s="23" t="s">
        <v>1124</v>
      </c>
      <c r="F414" s="36">
        <f>919049777000</f>
        <v>919049777000</v>
      </c>
      <c r="G414" s="23" t="s">
        <v>10</v>
      </c>
      <c r="H414" s="24" t="s">
        <v>1125</v>
      </c>
      <c r="I414" s="24" t="s">
        <v>66</v>
      </c>
    </row>
    <row r="415" spans="1:26" ht="13.2">
      <c r="A415" s="7">
        <v>417</v>
      </c>
      <c r="B415" s="8">
        <v>44172</v>
      </c>
      <c r="C415" s="9" t="s">
        <v>753</v>
      </c>
      <c r="D415" s="9" t="s">
        <v>1126</v>
      </c>
      <c r="E415" s="9" t="s">
        <v>1127</v>
      </c>
      <c r="F415" s="9">
        <v>9881238765</v>
      </c>
      <c r="G415" s="9" t="s">
        <v>10</v>
      </c>
      <c r="H415" s="11" t="s">
        <v>1128</v>
      </c>
      <c r="I415" s="11" t="s">
        <v>43</v>
      </c>
      <c r="J415" s="7" t="s">
        <v>1129</v>
      </c>
      <c r="K415" s="13"/>
      <c r="L415" s="13"/>
      <c r="M415" s="13"/>
      <c r="N415" s="13"/>
      <c r="O415" s="13"/>
      <c r="P415" s="13"/>
    </row>
    <row r="416" spans="1:26" ht="13.2">
      <c r="A416" s="7">
        <v>418</v>
      </c>
      <c r="B416" s="8">
        <v>44172</v>
      </c>
      <c r="C416" s="9" t="s">
        <v>753</v>
      </c>
      <c r="D416" s="9" t="s">
        <v>1130</v>
      </c>
      <c r="E416" s="9" t="s">
        <v>1131</v>
      </c>
      <c r="F416" s="10">
        <f>918839993865</f>
        <v>918839993865</v>
      </c>
      <c r="G416" s="9" t="s">
        <v>10</v>
      </c>
      <c r="H416" s="11" t="s">
        <v>211</v>
      </c>
      <c r="I416" s="11" t="s">
        <v>43</v>
      </c>
      <c r="J416" s="11" t="s">
        <v>43</v>
      </c>
      <c r="K416" s="7" t="s">
        <v>276</v>
      </c>
      <c r="L416" s="13"/>
      <c r="M416" s="13"/>
      <c r="N416" s="13"/>
      <c r="O416" s="13"/>
      <c r="P416" s="35"/>
      <c r="Q416" s="35"/>
      <c r="R416" s="35"/>
      <c r="S416" s="35"/>
      <c r="T416" s="35"/>
      <c r="U416" s="35"/>
      <c r="V416" s="35"/>
      <c r="W416" s="35"/>
      <c r="X416" s="35"/>
      <c r="Y416" s="35"/>
      <c r="Z416" s="35"/>
    </row>
    <row r="417" spans="1:26" ht="13.2">
      <c r="A417" s="25">
        <v>419</v>
      </c>
      <c r="B417" s="26">
        <v>44172</v>
      </c>
      <c r="C417" s="17" t="s">
        <v>739</v>
      </c>
      <c r="D417" s="17" t="s">
        <v>1132</v>
      </c>
      <c r="E417" s="17" t="s">
        <v>1133</v>
      </c>
      <c r="F417" s="18">
        <f>919404141161</f>
        <v>919404141161</v>
      </c>
      <c r="G417" s="17" t="s">
        <v>10</v>
      </c>
      <c r="H417" s="19" t="s">
        <v>1134</v>
      </c>
      <c r="I417" s="27"/>
      <c r="J417" s="28"/>
      <c r="K417" s="28"/>
      <c r="L417" s="28"/>
      <c r="M417" s="28"/>
      <c r="N417" s="28"/>
      <c r="O417" s="28"/>
      <c r="P417" s="28"/>
      <c r="Q417" s="28"/>
      <c r="R417" s="28"/>
      <c r="S417" s="28"/>
      <c r="T417" s="28"/>
      <c r="U417" s="28"/>
      <c r="V417" s="28"/>
      <c r="W417" s="28"/>
      <c r="X417" s="28"/>
      <c r="Y417" s="28"/>
      <c r="Z417" s="28"/>
    </row>
    <row r="418" spans="1:26" ht="13.2">
      <c r="A418" s="7">
        <v>420</v>
      </c>
      <c r="B418" s="8">
        <v>44172</v>
      </c>
      <c r="C418" s="9" t="s">
        <v>739</v>
      </c>
      <c r="D418" s="9" t="s">
        <v>1135</v>
      </c>
      <c r="E418" s="9" t="s">
        <v>1136</v>
      </c>
      <c r="F418" s="10">
        <f>918411961660</f>
        <v>918411961660</v>
      </c>
      <c r="G418" s="9" t="s">
        <v>37</v>
      </c>
      <c r="H418" s="11" t="s">
        <v>1137</v>
      </c>
      <c r="I418" s="29"/>
      <c r="J418" s="13"/>
      <c r="K418" s="13"/>
      <c r="L418" s="13"/>
      <c r="M418" s="13"/>
      <c r="N418" s="13"/>
      <c r="O418" s="13"/>
    </row>
    <row r="419" spans="1:26" ht="13.2">
      <c r="A419" s="7">
        <v>421</v>
      </c>
      <c r="B419" s="8">
        <v>44173</v>
      </c>
      <c r="C419" s="9" t="s">
        <v>749</v>
      </c>
      <c r="D419" s="9" t="s">
        <v>971</v>
      </c>
      <c r="E419" s="9" t="s">
        <v>972</v>
      </c>
      <c r="F419" s="9">
        <v>8879582305</v>
      </c>
      <c r="G419" s="9" t="s">
        <v>973</v>
      </c>
      <c r="H419" s="11" t="s">
        <v>72</v>
      </c>
      <c r="I419" s="11" t="s">
        <v>1138</v>
      </c>
      <c r="J419" s="7" t="s">
        <v>174</v>
      </c>
      <c r="K419" s="13"/>
      <c r="L419" s="13"/>
      <c r="M419" s="13"/>
      <c r="N419" s="13"/>
      <c r="O419" s="13"/>
    </row>
    <row r="420" spans="1:26" ht="13.2">
      <c r="A420" s="30">
        <v>422</v>
      </c>
      <c r="B420" s="31">
        <v>44173</v>
      </c>
      <c r="C420" s="32" t="s">
        <v>753</v>
      </c>
      <c r="D420" s="32" t="s">
        <v>1139</v>
      </c>
      <c r="E420" s="32" t="s">
        <v>1140</v>
      </c>
      <c r="F420" s="33">
        <f>919890022057</f>
        <v>919890022057</v>
      </c>
      <c r="G420" s="32" t="s">
        <v>10</v>
      </c>
      <c r="H420" s="34" t="s">
        <v>1141</v>
      </c>
      <c r="I420" s="34" t="s">
        <v>276</v>
      </c>
      <c r="J420" s="34" t="s">
        <v>276</v>
      </c>
      <c r="K420" s="34" t="s">
        <v>276</v>
      </c>
      <c r="L420" s="34" t="s">
        <v>276</v>
      </c>
      <c r="M420" s="34" t="s">
        <v>276</v>
      </c>
      <c r="N420" s="12"/>
      <c r="O420" s="12"/>
      <c r="P420" s="12"/>
      <c r="Q420" s="12"/>
      <c r="R420" s="12"/>
      <c r="S420" s="12"/>
      <c r="T420" s="12"/>
      <c r="U420" s="12"/>
      <c r="V420" s="12"/>
      <c r="W420" s="12"/>
      <c r="X420" s="12"/>
      <c r="Y420" s="12"/>
      <c r="Z420" s="12"/>
    </row>
    <row r="421" spans="1:26" ht="26.4">
      <c r="A421" s="30">
        <v>423</v>
      </c>
      <c r="B421" s="31">
        <v>44173</v>
      </c>
      <c r="C421" s="32" t="s">
        <v>749</v>
      </c>
      <c r="D421" s="32" t="s">
        <v>372</v>
      </c>
      <c r="E421" s="32" t="s">
        <v>373</v>
      </c>
      <c r="F421" s="33">
        <f>919960554857</f>
        <v>919960554857</v>
      </c>
      <c r="G421" s="32" t="s">
        <v>374</v>
      </c>
      <c r="H421" s="34" t="s">
        <v>811</v>
      </c>
      <c r="I421" s="34" t="s">
        <v>1142</v>
      </c>
      <c r="J421" s="30" t="s">
        <v>1143</v>
      </c>
      <c r="K421" s="35"/>
      <c r="L421" s="35"/>
      <c r="M421" s="35"/>
      <c r="N421" s="35"/>
      <c r="O421" s="35"/>
      <c r="P421" s="35"/>
      <c r="Q421" s="35"/>
      <c r="R421" s="35"/>
      <c r="S421" s="35"/>
      <c r="T421" s="35"/>
      <c r="U421" s="35"/>
      <c r="V421" s="35"/>
      <c r="W421" s="35"/>
      <c r="X421" s="35"/>
      <c r="Y421" s="35"/>
      <c r="Z421" s="35"/>
    </row>
    <row r="422" spans="1:26" ht="13.2">
      <c r="A422" s="25">
        <v>424</v>
      </c>
      <c r="B422" s="26">
        <v>44173</v>
      </c>
      <c r="C422" s="17" t="s">
        <v>753</v>
      </c>
      <c r="D422" s="17" t="s">
        <v>698</v>
      </c>
      <c r="E422" s="17" t="s">
        <v>1144</v>
      </c>
      <c r="F422" s="18">
        <f>917588646431</f>
        <v>917588646431</v>
      </c>
      <c r="G422" s="17" t="s">
        <v>10</v>
      </c>
      <c r="H422" s="19" t="s">
        <v>122</v>
      </c>
      <c r="I422" s="27"/>
      <c r="J422" s="28"/>
      <c r="K422" s="28"/>
      <c r="L422" s="28"/>
      <c r="M422" s="28"/>
      <c r="N422" s="28"/>
      <c r="O422" s="28"/>
      <c r="P422" s="28"/>
      <c r="Q422" s="28"/>
      <c r="R422" s="28"/>
      <c r="S422" s="28"/>
      <c r="T422" s="28"/>
      <c r="U422" s="28"/>
      <c r="V422" s="28"/>
      <c r="W422" s="28"/>
      <c r="X422" s="28"/>
      <c r="Y422" s="28"/>
      <c r="Z422" s="28"/>
    </row>
    <row r="423" spans="1:26" ht="13.2">
      <c r="A423" s="25">
        <v>425</v>
      </c>
      <c r="B423" s="26">
        <v>44173</v>
      </c>
      <c r="C423" s="17" t="s">
        <v>739</v>
      </c>
      <c r="D423" s="17" t="s">
        <v>1145</v>
      </c>
      <c r="E423" s="17" t="s">
        <v>1146</v>
      </c>
      <c r="F423" s="18">
        <f>917843023990</f>
        <v>917843023990</v>
      </c>
      <c r="G423" s="17" t="s">
        <v>10</v>
      </c>
      <c r="H423" s="19" t="s">
        <v>122</v>
      </c>
      <c r="I423" s="19">
        <v>9405839436</v>
      </c>
      <c r="J423" s="28"/>
      <c r="K423" s="28"/>
    </row>
    <row r="424" spans="1:26" ht="13.2">
      <c r="A424" s="7">
        <v>426</v>
      </c>
      <c r="B424" s="8">
        <v>44173</v>
      </c>
      <c r="C424" s="9" t="s">
        <v>753</v>
      </c>
      <c r="D424" s="9" t="s">
        <v>1147</v>
      </c>
      <c r="E424" s="9" t="s">
        <v>1148</v>
      </c>
      <c r="F424" s="10">
        <f>9109970040405</f>
        <v>9109970040405</v>
      </c>
      <c r="G424" s="9" t="s">
        <v>10</v>
      </c>
      <c r="H424" s="11" t="s">
        <v>173</v>
      </c>
      <c r="I424" s="29"/>
      <c r="J424" s="13"/>
      <c r="K424" s="13"/>
      <c r="L424" s="13"/>
      <c r="M424" s="13"/>
      <c r="N424" s="13"/>
      <c r="O424" s="13"/>
      <c r="P424" s="13"/>
      <c r="Q424" s="13"/>
      <c r="R424" s="13"/>
      <c r="S424" s="13"/>
      <c r="T424" s="13"/>
      <c r="U424" s="13"/>
      <c r="V424" s="13"/>
      <c r="W424" s="13"/>
      <c r="X424" s="13"/>
      <c r="Y424" s="13"/>
      <c r="Z424" s="13"/>
    </row>
    <row r="425" spans="1:26" ht="13.2">
      <c r="A425" s="7">
        <v>427</v>
      </c>
      <c r="B425" s="8">
        <v>44173</v>
      </c>
      <c r="C425" s="9" t="s">
        <v>753</v>
      </c>
      <c r="D425" s="9" t="s">
        <v>1149</v>
      </c>
      <c r="E425" s="9" t="s">
        <v>1150</v>
      </c>
      <c r="F425" s="9" t="s">
        <v>1151</v>
      </c>
      <c r="G425" s="9" t="s">
        <v>10</v>
      </c>
      <c r="H425" s="11" t="s">
        <v>1152</v>
      </c>
      <c r="I425" s="29"/>
      <c r="J425" s="13"/>
      <c r="K425" s="13"/>
      <c r="L425" s="13"/>
      <c r="M425" s="13"/>
      <c r="N425" s="13"/>
      <c r="O425" s="13"/>
      <c r="P425" s="13"/>
      <c r="Q425" s="13"/>
      <c r="R425" s="13"/>
      <c r="S425" s="13"/>
      <c r="T425" s="13"/>
      <c r="U425" s="13"/>
      <c r="V425" s="13"/>
      <c r="W425" s="13"/>
      <c r="X425" s="13"/>
      <c r="Y425" s="13"/>
      <c r="Z425" s="13"/>
    </row>
    <row r="426" spans="1:26" ht="26.4">
      <c r="A426" s="21">
        <v>428</v>
      </c>
      <c r="B426" s="22">
        <v>44173</v>
      </c>
      <c r="C426" s="23" t="s">
        <v>739</v>
      </c>
      <c r="D426" s="23" t="s">
        <v>1153</v>
      </c>
      <c r="E426" s="23" t="s">
        <v>1154</v>
      </c>
      <c r="F426" s="36">
        <f>917588815104</f>
        <v>917588815104</v>
      </c>
      <c r="G426" s="23" t="s">
        <v>10</v>
      </c>
      <c r="H426" s="24" t="s">
        <v>1155</v>
      </c>
      <c r="I426" s="24" t="s">
        <v>420</v>
      </c>
    </row>
    <row r="427" spans="1:26" ht="13.2">
      <c r="A427" s="30">
        <v>429</v>
      </c>
      <c r="B427" s="31">
        <v>44173</v>
      </c>
      <c r="C427" s="32" t="s">
        <v>739</v>
      </c>
      <c r="D427" s="32" t="s">
        <v>1156</v>
      </c>
      <c r="E427" s="32" t="s">
        <v>1157</v>
      </c>
      <c r="F427" s="33">
        <f>918874474747</f>
        <v>918874474747</v>
      </c>
      <c r="G427" s="32" t="s">
        <v>10</v>
      </c>
      <c r="H427" s="34" t="s">
        <v>1158</v>
      </c>
      <c r="I427" s="24" t="s">
        <v>420</v>
      </c>
      <c r="J427" s="35"/>
      <c r="K427" s="35"/>
      <c r="L427" s="35"/>
      <c r="M427" s="35"/>
      <c r="N427" s="35"/>
      <c r="O427" s="35"/>
      <c r="P427" s="35"/>
      <c r="Q427" s="35"/>
      <c r="R427" s="35"/>
      <c r="S427" s="35"/>
      <c r="T427" s="35"/>
      <c r="U427" s="35"/>
      <c r="V427" s="35"/>
      <c r="W427" s="35"/>
      <c r="X427" s="35"/>
      <c r="Y427" s="35"/>
      <c r="Z427" s="35"/>
    </row>
    <row r="428" spans="1:26" ht="13.2">
      <c r="A428" s="7">
        <v>430</v>
      </c>
      <c r="B428" s="8">
        <v>44174</v>
      </c>
      <c r="C428" s="9" t="s">
        <v>749</v>
      </c>
      <c r="D428" s="9" t="s">
        <v>1159</v>
      </c>
      <c r="E428" s="9" t="s">
        <v>1160</v>
      </c>
      <c r="F428" s="10">
        <f>918087724659</f>
        <v>918087724659</v>
      </c>
      <c r="G428" s="9" t="s">
        <v>10</v>
      </c>
      <c r="H428" s="11" t="s">
        <v>87</v>
      </c>
      <c r="I428" s="29"/>
      <c r="J428" s="13"/>
      <c r="K428" s="13"/>
      <c r="L428" s="13"/>
      <c r="M428" s="13"/>
      <c r="N428" s="13"/>
      <c r="O428" s="13"/>
      <c r="P428" s="13"/>
      <c r="Q428" s="13"/>
      <c r="R428" s="13"/>
      <c r="S428" s="13"/>
      <c r="T428" s="13"/>
      <c r="U428" s="13"/>
      <c r="V428" s="13"/>
      <c r="W428" s="13"/>
      <c r="X428" s="13"/>
      <c r="Y428" s="13"/>
      <c r="Z428" s="13"/>
    </row>
    <row r="429" spans="1:26" ht="13.2">
      <c r="A429" s="7">
        <v>431</v>
      </c>
      <c r="B429" s="8">
        <v>44174</v>
      </c>
      <c r="C429" s="9" t="s">
        <v>749</v>
      </c>
      <c r="D429" s="9" t="s">
        <v>1161</v>
      </c>
      <c r="E429" s="9" t="s">
        <v>1162</v>
      </c>
      <c r="F429" s="10">
        <f>918928087070</f>
        <v>918928087070</v>
      </c>
      <c r="G429" s="9" t="s">
        <v>10</v>
      </c>
      <c r="H429" s="11" t="s">
        <v>173</v>
      </c>
      <c r="I429" s="11" t="s">
        <v>43</v>
      </c>
      <c r="J429" s="7" t="s">
        <v>174</v>
      </c>
      <c r="K429" s="7" t="s">
        <v>903</v>
      </c>
      <c r="L429" s="7" t="s">
        <v>903</v>
      </c>
      <c r="M429" s="13"/>
      <c r="N429" s="13"/>
      <c r="O429" s="13"/>
      <c r="P429" s="13"/>
      <c r="Q429" s="13"/>
      <c r="R429" s="13"/>
      <c r="S429" s="13"/>
      <c r="T429" s="13"/>
      <c r="U429" s="13"/>
      <c r="V429" s="13"/>
      <c r="W429" s="13"/>
      <c r="X429" s="13"/>
      <c r="Y429" s="13"/>
      <c r="Z429" s="13"/>
    </row>
    <row r="430" spans="1:26" ht="13.2">
      <c r="A430" s="25">
        <v>432</v>
      </c>
      <c r="B430" s="26">
        <v>44174</v>
      </c>
      <c r="C430" s="17" t="s">
        <v>739</v>
      </c>
      <c r="D430" s="17" t="s">
        <v>1163</v>
      </c>
      <c r="E430" s="17" t="s">
        <v>1164</v>
      </c>
      <c r="F430" s="18">
        <f>918390334916</f>
        <v>918390334916</v>
      </c>
      <c r="G430" s="17" t="s">
        <v>10</v>
      </c>
      <c r="H430" s="19" t="s">
        <v>122</v>
      </c>
      <c r="I430" s="19" t="s">
        <v>43</v>
      </c>
      <c r="J430" s="25" t="s">
        <v>276</v>
      </c>
      <c r="K430" s="25" t="s">
        <v>276</v>
      </c>
      <c r="L430" s="25" t="s">
        <v>276</v>
      </c>
      <c r="M430" s="25" t="s">
        <v>276</v>
      </c>
      <c r="N430" s="25" t="s">
        <v>276</v>
      </c>
      <c r="O430" s="28"/>
      <c r="P430" s="28"/>
      <c r="Q430" s="28"/>
      <c r="R430" s="28"/>
      <c r="S430" s="28"/>
      <c r="T430" s="28"/>
      <c r="U430" s="28"/>
      <c r="V430" s="28"/>
      <c r="W430" s="28"/>
      <c r="X430" s="28"/>
      <c r="Y430" s="28"/>
      <c r="Z430" s="28"/>
    </row>
    <row r="431" spans="1:26" ht="13.2">
      <c r="A431" s="21">
        <v>433</v>
      </c>
      <c r="B431" s="22">
        <v>44174</v>
      </c>
      <c r="C431" s="23" t="s">
        <v>749</v>
      </c>
      <c r="D431" s="23" t="s">
        <v>1165</v>
      </c>
      <c r="E431" s="23" t="s">
        <v>1166</v>
      </c>
      <c r="F431" s="36">
        <f>918109546665</f>
        <v>918109546665</v>
      </c>
      <c r="G431" s="23" t="s">
        <v>10</v>
      </c>
      <c r="H431" s="24" t="s">
        <v>211</v>
      </c>
      <c r="I431" s="24" t="s">
        <v>1167</v>
      </c>
    </row>
    <row r="432" spans="1:26" ht="13.2">
      <c r="A432" s="21">
        <v>434</v>
      </c>
      <c r="B432" s="22">
        <v>44174</v>
      </c>
      <c r="C432" s="23" t="s">
        <v>749</v>
      </c>
      <c r="D432" s="23" t="s">
        <v>1168</v>
      </c>
      <c r="E432" s="23" t="s">
        <v>1169</v>
      </c>
      <c r="F432" s="36">
        <f>917718871211</f>
        <v>917718871211</v>
      </c>
      <c r="G432" s="23" t="s">
        <v>973</v>
      </c>
      <c r="H432" s="24" t="s">
        <v>1170</v>
      </c>
      <c r="I432" s="24" t="s">
        <v>1171</v>
      </c>
      <c r="J432" s="21" t="s">
        <v>1172</v>
      </c>
    </row>
    <row r="433" spans="1:26" ht="13.2">
      <c r="A433" s="30">
        <v>435</v>
      </c>
      <c r="B433" s="31">
        <v>44174</v>
      </c>
      <c r="C433" s="32" t="s">
        <v>749</v>
      </c>
      <c r="D433" s="32" t="s">
        <v>1173</v>
      </c>
      <c r="E433" s="32" t="s">
        <v>1174</v>
      </c>
      <c r="F433" s="33">
        <f>919004519670</f>
        <v>919004519670</v>
      </c>
      <c r="G433" s="32" t="s">
        <v>10</v>
      </c>
      <c r="H433" s="34" t="s">
        <v>1175</v>
      </c>
      <c r="I433" s="34" t="s">
        <v>1171</v>
      </c>
      <c r="J433" s="35"/>
      <c r="K433" s="35"/>
      <c r="L433" s="35"/>
      <c r="M433" s="35"/>
      <c r="N433" s="35"/>
      <c r="O433" s="35"/>
      <c r="P433" s="35"/>
      <c r="Q433" s="35"/>
      <c r="R433" s="35"/>
      <c r="S433" s="35"/>
      <c r="T433" s="35"/>
      <c r="U433" s="35"/>
      <c r="V433" s="35"/>
      <c r="W433" s="35"/>
      <c r="X433" s="35"/>
      <c r="Y433" s="35"/>
      <c r="Z433" s="35"/>
    </row>
    <row r="434" spans="1:26" ht="13.2">
      <c r="A434" s="7">
        <v>436</v>
      </c>
      <c r="B434" s="8">
        <v>44174</v>
      </c>
      <c r="C434" s="9" t="s">
        <v>739</v>
      </c>
      <c r="D434" s="9" t="s">
        <v>1176</v>
      </c>
      <c r="E434" s="9" t="s">
        <v>1177</v>
      </c>
      <c r="F434" s="10">
        <f>919890398037</f>
        <v>919890398037</v>
      </c>
      <c r="G434" s="9" t="s">
        <v>10</v>
      </c>
      <c r="H434" s="11" t="s">
        <v>72</v>
      </c>
      <c r="I434" s="11" t="s">
        <v>43</v>
      </c>
      <c r="J434" s="7" t="s">
        <v>276</v>
      </c>
      <c r="K434" s="7" t="s">
        <v>174</v>
      </c>
      <c r="L434" s="13"/>
      <c r="M434" s="13"/>
      <c r="N434" s="13"/>
      <c r="O434" s="13"/>
      <c r="P434" s="13"/>
      <c r="Q434" s="13"/>
      <c r="R434" s="13"/>
      <c r="S434" s="13"/>
      <c r="T434" s="13"/>
      <c r="U434" s="13"/>
      <c r="V434" s="13"/>
      <c r="W434" s="13"/>
      <c r="X434" s="13"/>
      <c r="Y434" s="13"/>
      <c r="Z434" s="13"/>
    </row>
    <row r="435" spans="1:26" ht="13.2">
      <c r="A435" s="25">
        <v>437</v>
      </c>
      <c r="B435" s="26">
        <v>44174</v>
      </c>
      <c r="C435" s="17" t="s">
        <v>739</v>
      </c>
      <c r="D435" s="17" t="s">
        <v>1178</v>
      </c>
      <c r="E435" s="17" t="s">
        <v>1179</v>
      </c>
      <c r="F435" s="18">
        <f>918380098772</f>
        <v>918380098772</v>
      </c>
      <c r="G435" s="17" t="s">
        <v>10</v>
      </c>
      <c r="H435" s="19" t="s">
        <v>353</v>
      </c>
      <c r="I435" s="27"/>
      <c r="J435" s="28"/>
      <c r="K435" s="28"/>
      <c r="L435" s="28"/>
      <c r="M435" s="12"/>
      <c r="N435" s="12"/>
      <c r="O435" s="12"/>
      <c r="P435" s="12"/>
      <c r="Q435" s="12"/>
      <c r="R435" s="12"/>
      <c r="S435" s="12"/>
      <c r="T435" s="12"/>
      <c r="U435" s="12"/>
      <c r="V435" s="12"/>
      <c r="W435" s="12"/>
      <c r="X435" s="12"/>
      <c r="Y435" s="12"/>
      <c r="Z435" s="12"/>
    </row>
    <row r="436" spans="1:26" ht="13.2">
      <c r="A436" s="7">
        <v>438</v>
      </c>
      <c r="B436" s="8">
        <v>44175</v>
      </c>
      <c r="C436" s="9" t="s">
        <v>739</v>
      </c>
      <c r="D436" s="9" t="s">
        <v>1180</v>
      </c>
      <c r="E436" s="9" t="s">
        <v>1181</v>
      </c>
      <c r="F436" s="10">
        <f>919112304471</f>
        <v>919112304471</v>
      </c>
      <c r="G436" s="9" t="s">
        <v>10</v>
      </c>
      <c r="H436" s="11" t="s">
        <v>1182</v>
      </c>
      <c r="I436" s="29"/>
      <c r="J436" s="13"/>
      <c r="K436" s="13"/>
      <c r="L436" s="13"/>
      <c r="M436" s="13"/>
      <c r="N436" s="13"/>
      <c r="O436" s="13"/>
      <c r="P436" s="13"/>
      <c r="Q436" s="13"/>
      <c r="R436" s="13"/>
      <c r="S436" s="13"/>
      <c r="T436" s="13"/>
      <c r="U436" s="13"/>
      <c r="V436" s="13"/>
      <c r="W436" s="13"/>
      <c r="X436" s="13"/>
      <c r="Y436" s="13"/>
      <c r="Z436" s="13"/>
    </row>
    <row r="437" spans="1:26" ht="13.2">
      <c r="A437" s="7">
        <v>439</v>
      </c>
      <c r="B437" s="8">
        <v>44175</v>
      </c>
      <c r="C437" s="9" t="s">
        <v>749</v>
      </c>
      <c r="D437" s="9" t="s">
        <v>1183</v>
      </c>
      <c r="E437" s="9" t="s">
        <v>1184</v>
      </c>
      <c r="F437" s="10">
        <f>918007228016</f>
        <v>918007228016</v>
      </c>
      <c r="G437" s="9" t="s">
        <v>10</v>
      </c>
      <c r="H437" s="11" t="s">
        <v>365</v>
      </c>
      <c r="I437" s="11" t="s">
        <v>43</v>
      </c>
      <c r="J437" s="7" t="s">
        <v>174</v>
      </c>
      <c r="K437" s="7" t="s">
        <v>43</v>
      </c>
      <c r="L437" s="13"/>
      <c r="M437" s="13"/>
      <c r="N437" s="13"/>
      <c r="O437" s="13"/>
      <c r="P437" s="13"/>
      <c r="Q437" s="13"/>
      <c r="R437" s="13"/>
      <c r="S437" s="13"/>
      <c r="T437" s="13"/>
      <c r="U437" s="13"/>
      <c r="V437" s="13"/>
      <c r="W437" s="13"/>
      <c r="X437" s="13"/>
      <c r="Y437" s="13"/>
      <c r="Z437" s="13"/>
    </row>
    <row r="438" spans="1:26" ht="13.2">
      <c r="A438" s="7">
        <v>440</v>
      </c>
      <c r="B438" s="8">
        <v>44175</v>
      </c>
      <c r="C438" s="9" t="s">
        <v>739</v>
      </c>
      <c r="D438" s="9" t="s">
        <v>1185</v>
      </c>
      <c r="E438" s="9" t="s">
        <v>1186</v>
      </c>
      <c r="F438" s="10">
        <f>917387130184</f>
        <v>917387130184</v>
      </c>
      <c r="G438" s="9" t="s">
        <v>10</v>
      </c>
      <c r="H438" s="11" t="s">
        <v>72</v>
      </c>
      <c r="I438" s="29"/>
      <c r="J438" s="13"/>
      <c r="K438" s="13"/>
      <c r="L438" s="13"/>
      <c r="M438" s="13"/>
      <c r="N438" s="13"/>
      <c r="O438" s="13"/>
      <c r="P438" s="13"/>
      <c r="Q438" s="13"/>
      <c r="R438" s="13"/>
      <c r="S438" s="13"/>
      <c r="T438" s="13"/>
      <c r="U438" s="13"/>
      <c r="V438" s="13"/>
      <c r="W438" s="13"/>
      <c r="X438" s="13"/>
      <c r="Y438" s="13"/>
      <c r="Z438" s="13"/>
    </row>
    <row r="439" spans="1:26" ht="13.2">
      <c r="A439" s="7">
        <v>441</v>
      </c>
      <c r="B439" s="8">
        <v>44175</v>
      </c>
      <c r="C439" s="9" t="s">
        <v>753</v>
      </c>
      <c r="D439" s="9" t="s">
        <v>1187</v>
      </c>
      <c r="E439" s="9" t="s">
        <v>1188</v>
      </c>
      <c r="F439" s="10">
        <f>9109561476333</f>
        <v>9109561476333</v>
      </c>
      <c r="G439" s="9" t="s">
        <v>973</v>
      </c>
      <c r="H439" s="11" t="s">
        <v>72</v>
      </c>
      <c r="I439" s="29"/>
      <c r="J439" s="13"/>
      <c r="K439" s="13"/>
      <c r="L439" s="13"/>
      <c r="M439" s="13"/>
      <c r="N439" s="13"/>
      <c r="O439" s="13"/>
      <c r="P439" s="13"/>
      <c r="Q439" s="13"/>
      <c r="R439" s="13"/>
      <c r="S439" s="13"/>
      <c r="T439" s="13"/>
      <c r="U439" s="13"/>
      <c r="V439" s="13"/>
      <c r="W439" s="13"/>
      <c r="X439" s="13"/>
      <c r="Y439" s="13"/>
      <c r="Z439" s="13"/>
    </row>
    <row r="440" spans="1:26" ht="13.2">
      <c r="A440" s="21">
        <v>442</v>
      </c>
      <c r="B440" s="22">
        <v>44175</v>
      </c>
      <c r="C440" s="23" t="s">
        <v>749</v>
      </c>
      <c r="D440" s="23" t="s">
        <v>1189</v>
      </c>
      <c r="E440" s="23" t="s">
        <v>1190</v>
      </c>
      <c r="F440" s="23">
        <v>9766867676</v>
      </c>
      <c r="G440" s="23" t="s">
        <v>785</v>
      </c>
      <c r="H440" s="24" t="s">
        <v>1191</v>
      </c>
      <c r="I440" s="6"/>
    </row>
    <row r="441" spans="1:26" ht="13.2">
      <c r="A441" s="25">
        <v>443</v>
      </c>
      <c r="B441" s="26">
        <v>44175</v>
      </c>
      <c r="C441" s="17" t="s">
        <v>749</v>
      </c>
      <c r="D441" s="17" t="s">
        <v>1192</v>
      </c>
      <c r="E441" s="17" t="s">
        <v>1193</v>
      </c>
      <c r="F441" s="18">
        <f>918208049255</f>
        <v>918208049255</v>
      </c>
      <c r="G441" s="17" t="s">
        <v>10</v>
      </c>
      <c r="H441" s="19" t="s">
        <v>353</v>
      </c>
      <c r="I441" s="27"/>
      <c r="J441" s="28"/>
      <c r="K441" s="28"/>
      <c r="L441" s="28"/>
      <c r="M441" s="28"/>
      <c r="N441" s="28"/>
      <c r="O441" s="28"/>
      <c r="P441" s="28"/>
      <c r="Q441" s="28"/>
      <c r="R441" s="28"/>
      <c r="S441" s="28"/>
      <c r="T441" s="28"/>
      <c r="U441" s="28"/>
      <c r="V441" s="28"/>
      <c r="W441" s="28"/>
      <c r="X441" s="28"/>
      <c r="Y441" s="28"/>
      <c r="Z441" s="28"/>
    </row>
    <row r="442" spans="1:26" ht="13.2">
      <c r="A442" s="7">
        <v>444</v>
      </c>
      <c r="B442" s="8">
        <v>44175</v>
      </c>
      <c r="C442" s="9" t="s">
        <v>749</v>
      </c>
      <c r="D442" s="9" t="s">
        <v>1194</v>
      </c>
      <c r="E442" s="9" t="s">
        <v>1195</v>
      </c>
      <c r="F442" s="10">
        <f>919860969320</f>
        <v>919860969320</v>
      </c>
      <c r="G442" s="9" t="s">
        <v>10</v>
      </c>
      <c r="H442" s="11" t="s">
        <v>87</v>
      </c>
      <c r="I442" s="11" t="s">
        <v>43</v>
      </c>
      <c r="J442" s="7" t="s">
        <v>276</v>
      </c>
      <c r="K442" s="13"/>
      <c r="L442" s="13"/>
      <c r="M442" s="13"/>
      <c r="N442" s="35"/>
      <c r="O442" s="35"/>
      <c r="P442" s="35"/>
      <c r="Q442" s="35"/>
      <c r="R442" s="35"/>
      <c r="S442" s="35"/>
      <c r="T442" s="35"/>
      <c r="U442" s="35"/>
      <c r="V442" s="35"/>
      <c r="W442" s="35"/>
      <c r="X442" s="35"/>
      <c r="Y442" s="35"/>
      <c r="Z442" s="35"/>
    </row>
    <row r="443" spans="1:26" ht="13.2">
      <c r="A443" s="7">
        <v>445</v>
      </c>
      <c r="B443" s="8">
        <v>44175</v>
      </c>
      <c r="C443" s="9" t="s">
        <v>739</v>
      </c>
      <c r="D443" s="9" t="s">
        <v>1196</v>
      </c>
      <c r="E443" s="9" t="s">
        <v>1197</v>
      </c>
      <c r="F443" s="10">
        <f>919823435632</f>
        <v>919823435632</v>
      </c>
      <c r="G443" s="9" t="s">
        <v>10</v>
      </c>
      <c r="H443" s="11" t="s">
        <v>87</v>
      </c>
      <c r="I443" s="11"/>
      <c r="J443" s="13"/>
      <c r="K443" s="13"/>
      <c r="L443" s="13"/>
      <c r="M443" s="13"/>
      <c r="N443" s="13"/>
      <c r="O443" s="13"/>
      <c r="P443" s="13"/>
      <c r="Q443" s="13"/>
      <c r="R443" s="13"/>
      <c r="S443" s="13"/>
      <c r="T443" s="13"/>
      <c r="U443" s="13"/>
      <c r="V443" s="13"/>
      <c r="W443" s="13"/>
      <c r="X443" s="13"/>
      <c r="Y443" s="13"/>
      <c r="Z443" s="13"/>
    </row>
    <row r="444" spans="1:26" ht="13.2">
      <c r="A444" s="7">
        <v>446</v>
      </c>
      <c r="B444" s="8">
        <v>44175</v>
      </c>
      <c r="C444" s="9" t="s">
        <v>739</v>
      </c>
      <c r="D444" s="9" t="s">
        <v>1198</v>
      </c>
      <c r="E444" s="9" t="s">
        <v>1199</v>
      </c>
      <c r="F444" s="10">
        <f>918605389459</f>
        <v>918605389459</v>
      </c>
      <c r="G444" s="9" t="s">
        <v>10</v>
      </c>
      <c r="H444" s="11" t="s">
        <v>1200</v>
      </c>
      <c r="I444" s="29"/>
      <c r="J444" s="13"/>
      <c r="K444" s="13"/>
      <c r="L444" s="13"/>
      <c r="M444" s="13"/>
      <c r="N444" s="13"/>
      <c r="O444" s="13"/>
      <c r="P444" s="13"/>
      <c r="Q444" s="13"/>
      <c r="R444" s="13"/>
      <c r="S444" s="13"/>
      <c r="T444" s="13"/>
      <c r="U444" s="13"/>
      <c r="V444" s="13"/>
      <c r="W444" s="13"/>
      <c r="X444" s="13"/>
      <c r="Y444" s="13"/>
      <c r="Z444" s="13"/>
    </row>
    <row r="445" spans="1:26" ht="13.2">
      <c r="A445" s="7">
        <v>447</v>
      </c>
      <c r="B445" s="8">
        <v>44175</v>
      </c>
      <c r="C445" s="9" t="s">
        <v>749</v>
      </c>
      <c r="D445" s="9" t="s">
        <v>1201</v>
      </c>
      <c r="E445" s="9" t="s">
        <v>1202</v>
      </c>
      <c r="F445" s="10">
        <f>919158682879</f>
        <v>919158682879</v>
      </c>
      <c r="G445" s="9" t="s">
        <v>10</v>
      </c>
      <c r="H445" s="11" t="s">
        <v>365</v>
      </c>
      <c r="I445" s="29"/>
      <c r="J445" s="13"/>
      <c r="K445" s="13"/>
      <c r="L445" s="13"/>
      <c r="M445" s="13"/>
      <c r="N445" s="13"/>
      <c r="O445" s="13"/>
      <c r="P445" s="13"/>
      <c r="Q445" s="13"/>
      <c r="R445" s="13"/>
      <c r="S445" s="13"/>
      <c r="T445" s="13"/>
      <c r="U445" s="13"/>
      <c r="V445" s="13"/>
      <c r="W445" s="13"/>
      <c r="X445" s="13"/>
      <c r="Y445" s="13"/>
      <c r="Z445" s="13"/>
    </row>
    <row r="446" spans="1:26" ht="13.2">
      <c r="A446" s="7">
        <v>448</v>
      </c>
      <c r="B446" s="8">
        <v>44176</v>
      </c>
      <c r="C446" s="9" t="s">
        <v>749</v>
      </c>
      <c r="D446" s="9" t="s">
        <v>1203</v>
      </c>
      <c r="E446" s="9" t="s">
        <v>1204</v>
      </c>
      <c r="F446" s="10">
        <f>919643568248</f>
        <v>919643568248</v>
      </c>
      <c r="G446" s="9" t="s">
        <v>10</v>
      </c>
      <c r="H446" s="11" t="s">
        <v>327</v>
      </c>
      <c r="I446" s="11" t="s">
        <v>43</v>
      </c>
      <c r="J446" s="11" t="s">
        <v>43</v>
      </c>
      <c r="K446" s="7" t="s">
        <v>666</v>
      </c>
      <c r="L446" s="13"/>
      <c r="M446" s="7" t="s">
        <v>43</v>
      </c>
      <c r="N446" s="7" t="s">
        <v>276</v>
      </c>
      <c r="O446" s="13"/>
      <c r="P446" s="13"/>
      <c r="Q446" s="13"/>
      <c r="R446" s="13"/>
      <c r="S446" s="13"/>
      <c r="T446" s="13"/>
      <c r="U446" s="13"/>
      <c r="V446" s="13"/>
      <c r="W446" s="13"/>
      <c r="X446" s="13"/>
      <c r="Y446" s="13"/>
      <c r="Z446" s="13"/>
    </row>
    <row r="447" spans="1:26" ht="13.2">
      <c r="A447" s="25">
        <v>449</v>
      </c>
      <c r="B447" s="26">
        <v>44176</v>
      </c>
      <c r="C447" s="17" t="s">
        <v>739</v>
      </c>
      <c r="D447" s="17" t="s">
        <v>1205</v>
      </c>
      <c r="E447" s="17" t="s">
        <v>1206</v>
      </c>
      <c r="F447" s="18">
        <f>919404257872</f>
        <v>919404257872</v>
      </c>
      <c r="G447" s="17" t="s">
        <v>10</v>
      </c>
      <c r="H447" s="19" t="s">
        <v>122</v>
      </c>
      <c r="I447" s="27"/>
      <c r="J447" s="28"/>
      <c r="K447" s="28"/>
      <c r="L447" s="28"/>
      <c r="M447" s="28"/>
      <c r="N447" s="28"/>
      <c r="O447" s="28"/>
      <c r="P447" s="28"/>
      <c r="Q447" s="28"/>
      <c r="R447" s="28"/>
      <c r="S447" s="28"/>
      <c r="T447" s="28"/>
      <c r="U447" s="28"/>
      <c r="V447" s="28"/>
      <c r="W447" s="28"/>
      <c r="X447" s="28"/>
      <c r="Y447" s="28"/>
      <c r="Z447" s="28"/>
    </row>
    <row r="448" spans="1:26" ht="13.2">
      <c r="A448" s="7">
        <v>450</v>
      </c>
      <c r="B448" s="8">
        <v>44176</v>
      </c>
      <c r="C448" s="9" t="s">
        <v>739</v>
      </c>
      <c r="D448" s="9" t="s">
        <v>1207</v>
      </c>
      <c r="E448" s="9" t="s">
        <v>1208</v>
      </c>
      <c r="F448" s="10">
        <f>919403855255</f>
        <v>919403855255</v>
      </c>
      <c r="G448" s="9" t="s">
        <v>866</v>
      </c>
      <c r="H448" s="11" t="s">
        <v>1209</v>
      </c>
      <c r="I448" s="29"/>
      <c r="J448" s="13"/>
      <c r="K448" s="13"/>
      <c r="L448" s="13"/>
      <c r="M448" s="13"/>
      <c r="N448" s="13"/>
      <c r="O448" s="13"/>
      <c r="P448" s="13"/>
      <c r="Q448" s="13"/>
      <c r="R448" s="13"/>
      <c r="S448" s="13"/>
      <c r="T448" s="13"/>
      <c r="U448" s="13"/>
      <c r="V448" s="13"/>
      <c r="W448" s="13"/>
      <c r="X448" s="13"/>
      <c r="Y448" s="13"/>
      <c r="Z448" s="13"/>
    </row>
    <row r="449" spans="1:26" ht="13.2">
      <c r="A449" s="25">
        <v>451</v>
      </c>
      <c r="B449" s="26">
        <v>44176</v>
      </c>
      <c r="C449" s="17" t="s">
        <v>753</v>
      </c>
      <c r="D449" s="17" t="s">
        <v>1210</v>
      </c>
      <c r="E449" s="17" t="s">
        <v>1211</v>
      </c>
      <c r="F449" s="18">
        <f>917972334551</f>
        <v>917972334551</v>
      </c>
      <c r="G449" s="17" t="s">
        <v>10</v>
      </c>
      <c r="H449" s="19" t="s">
        <v>353</v>
      </c>
      <c r="I449" s="19" t="s">
        <v>276</v>
      </c>
      <c r="J449" s="25" t="s">
        <v>43</v>
      </c>
      <c r="K449" s="25" t="s">
        <v>43</v>
      </c>
      <c r="L449" s="25" t="s">
        <v>345</v>
      </c>
      <c r="M449" s="25" t="s">
        <v>43</v>
      </c>
      <c r="N449" s="28"/>
      <c r="O449" s="28"/>
      <c r="P449" s="28"/>
      <c r="Q449" s="28"/>
      <c r="R449" s="28"/>
      <c r="S449" s="28"/>
      <c r="T449" s="28"/>
      <c r="U449" s="28"/>
      <c r="V449" s="28"/>
      <c r="W449" s="28"/>
      <c r="X449" s="28"/>
      <c r="Y449" s="28"/>
      <c r="Z449" s="28"/>
    </row>
    <row r="450" spans="1:26" ht="13.2">
      <c r="A450" s="7">
        <v>452</v>
      </c>
      <c r="B450" s="8">
        <v>44176</v>
      </c>
      <c r="C450" s="9" t="s">
        <v>753</v>
      </c>
      <c r="D450" s="9" t="s">
        <v>1212</v>
      </c>
      <c r="E450" s="9" t="s">
        <v>1213</v>
      </c>
      <c r="F450" s="10">
        <f>918600868744</f>
        <v>918600868744</v>
      </c>
      <c r="G450" s="9" t="s">
        <v>10</v>
      </c>
      <c r="H450" s="11" t="s">
        <v>211</v>
      </c>
      <c r="I450" s="11" t="s">
        <v>276</v>
      </c>
      <c r="J450" s="13"/>
      <c r="K450" s="13"/>
      <c r="L450" s="13"/>
      <c r="M450" s="13"/>
      <c r="N450" s="13"/>
      <c r="O450" s="13"/>
      <c r="P450" s="13"/>
      <c r="Q450" s="13"/>
      <c r="R450" s="13"/>
      <c r="S450" s="13"/>
      <c r="T450" s="13"/>
      <c r="U450" s="13"/>
      <c r="V450" s="13"/>
      <c r="W450" s="13"/>
      <c r="X450" s="13"/>
      <c r="Y450" s="13"/>
      <c r="Z450" s="13"/>
    </row>
    <row r="451" spans="1:26" ht="13.2">
      <c r="A451" s="25">
        <v>453</v>
      </c>
      <c r="B451" s="26">
        <v>44176</v>
      </c>
      <c r="C451" s="17" t="s">
        <v>739</v>
      </c>
      <c r="D451" s="17" t="s">
        <v>1214</v>
      </c>
      <c r="E451" s="17" t="s">
        <v>1215</v>
      </c>
      <c r="F451" s="18">
        <f>919139036959</f>
        <v>919139036959</v>
      </c>
      <c r="G451" s="17" t="s">
        <v>1216</v>
      </c>
      <c r="H451" s="19" t="s">
        <v>122</v>
      </c>
      <c r="I451" s="27"/>
      <c r="J451" s="28"/>
      <c r="K451" s="28"/>
      <c r="L451" s="28"/>
      <c r="M451" s="28"/>
      <c r="N451" s="28"/>
      <c r="O451" s="28"/>
      <c r="P451" s="28"/>
      <c r="Q451" s="28"/>
      <c r="R451" s="28"/>
      <c r="S451" s="28"/>
      <c r="T451" s="28"/>
      <c r="U451" s="28"/>
      <c r="V451" s="28"/>
      <c r="W451" s="28"/>
      <c r="X451" s="28"/>
      <c r="Y451" s="28"/>
      <c r="Z451" s="28"/>
    </row>
    <row r="452" spans="1:26" ht="13.2">
      <c r="A452" s="7">
        <v>454</v>
      </c>
      <c r="B452" s="8">
        <v>44177</v>
      </c>
      <c r="C452" s="9" t="s">
        <v>739</v>
      </c>
      <c r="D452" s="9" t="s">
        <v>1217</v>
      </c>
      <c r="E452" s="9" t="s">
        <v>1218</v>
      </c>
      <c r="F452" s="10">
        <f>918888830022</f>
        <v>918888830022</v>
      </c>
      <c r="G452" s="9" t="s">
        <v>10</v>
      </c>
      <c r="H452" s="11" t="s">
        <v>1175</v>
      </c>
      <c r="I452" s="11" t="s">
        <v>1219</v>
      </c>
      <c r="J452" s="13"/>
      <c r="K452" s="13"/>
      <c r="L452" s="13"/>
      <c r="M452" s="13"/>
      <c r="N452" s="13"/>
      <c r="O452" s="13"/>
      <c r="P452" s="13"/>
      <c r="Q452" s="13"/>
      <c r="R452" s="13"/>
      <c r="S452" s="13"/>
      <c r="T452" s="13"/>
      <c r="U452" s="13"/>
      <c r="V452" s="13"/>
      <c r="W452" s="13"/>
      <c r="X452" s="13"/>
      <c r="Y452" s="13"/>
      <c r="Z452" s="13"/>
    </row>
    <row r="453" spans="1:26" ht="13.2">
      <c r="A453" s="7">
        <v>455</v>
      </c>
      <c r="B453" s="8">
        <v>44177</v>
      </c>
      <c r="C453" s="9" t="s">
        <v>739</v>
      </c>
      <c r="D453" s="9" t="s">
        <v>1220</v>
      </c>
      <c r="E453" s="9" t="s">
        <v>1221</v>
      </c>
      <c r="F453" s="10">
        <f>919764589099</f>
        <v>919764589099</v>
      </c>
      <c r="G453" s="9" t="s">
        <v>10</v>
      </c>
      <c r="H453" s="11" t="s">
        <v>87</v>
      </c>
      <c r="I453" s="11" t="s">
        <v>43</v>
      </c>
      <c r="J453" s="13"/>
      <c r="K453" s="13"/>
      <c r="L453" s="13"/>
      <c r="M453" s="13"/>
      <c r="N453" s="13"/>
      <c r="O453" s="13"/>
      <c r="P453" s="13"/>
      <c r="Q453" s="13"/>
      <c r="R453" s="13"/>
      <c r="S453" s="13"/>
      <c r="T453" s="13"/>
      <c r="U453" s="13"/>
      <c r="V453" s="13"/>
      <c r="W453" s="13"/>
      <c r="X453" s="13"/>
      <c r="Y453" s="13"/>
      <c r="Z453" s="13"/>
    </row>
    <row r="454" spans="1:26" ht="13.2">
      <c r="A454" s="21">
        <v>456</v>
      </c>
      <c r="B454" s="22">
        <v>44177</v>
      </c>
      <c r="C454" s="23" t="s">
        <v>739</v>
      </c>
      <c r="D454" s="23" t="s">
        <v>1222</v>
      </c>
      <c r="E454" s="23" t="s">
        <v>1223</v>
      </c>
      <c r="F454" s="36">
        <f>919860125435</f>
        <v>919860125435</v>
      </c>
      <c r="G454" s="23" t="s">
        <v>10</v>
      </c>
      <c r="H454" s="24" t="s">
        <v>1224</v>
      </c>
      <c r="I454" s="24" t="s">
        <v>43</v>
      </c>
      <c r="J454" s="21" t="s">
        <v>174</v>
      </c>
      <c r="K454" s="21" t="s">
        <v>1225</v>
      </c>
    </row>
    <row r="455" spans="1:26" ht="13.2">
      <c r="A455" s="7">
        <v>457</v>
      </c>
      <c r="B455" s="8">
        <v>44177</v>
      </c>
      <c r="C455" s="9" t="s">
        <v>749</v>
      </c>
      <c r="D455" s="9" t="s">
        <v>1226</v>
      </c>
      <c r="E455" s="9" t="s">
        <v>1227</v>
      </c>
      <c r="F455" s="10">
        <f>919834490869</f>
        <v>919834490869</v>
      </c>
      <c r="G455" s="9" t="s">
        <v>10</v>
      </c>
      <c r="H455" s="11" t="s">
        <v>173</v>
      </c>
      <c r="I455" s="11" t="s">
        <v>43</v>
      </c>
      <c r="J455" s="7" t="s">
        <v>174</v>
      </c>
      <c r="K455" s="13"/>
      <c r="L455" s="13"/>
      <c r="M455" s="13"/>
      <c r="N455" s="13"/>
      <c r="O455" s="13"/>
      <c r="P455" s="13"/>
      <c r="Q455" s="13"/>
      <c r="R455" s="13"/>
      <c r="S455" s="13"/>
      <c r="T455" s="13"/>
      <c r="U455" s="13"/>
      <c r="V455" s="13"/>
      <c r="W455" s="13"/>
      <c r="X455" s="13"/>
      <c r="Y455" s="13"/>
      <c r="Z455" s="13"/>
    </row>
    <row r="456" spans="1:26" ht="13.2">
      <c r="A456" s="25">
        <v>458</v>
      </c>
      <c r="B456" s="26">
        <v>44177</v>
      </c>
      <c r="C456" s="17" t="s">
        <v>739</v>
      </c>
      <c r="D456" s="17" t="s">
        <v>1228</v>
      </c>
      <c r="E456" s="17" t="s">
        <v>1229</v>
      </c>
      <c r="F456" s="18">
        <f>919975000847</f>
        <v>919975000847</v>
      </c>
      <c r="G456" s="17" t="s">
        <v>10</v>
      </c>
      <c r="H456" s="19" t="s">
        <v>353</v>
      </c>
      <c r="I456" s="27"/>
      <c r="J456" s="28"/>
      <c r="K456" s="28"/>
      <c r="L456" s="28"/>
      <c r="M456" s="28"/>
      <c r="N456" s="28"/>
      <c r="O456" s="28"/>
      <c r="P456" s="28"/>
      <c r="Q456" s="28"/>
      <c r="R456" s="28"/>
      <c r="S456" s="28"/>
      <c r="T456" s="28"/>
      <c r="U456" s="28"/>
      <c r="V456" s="28"/>
      <c r="W456" s="28"/>
      <c r="X456" s="28"/>
      <c r="Y456" s="28"/>
      <c r="Z456" s="28"/>
    </row>
    <row r="457" spans="1:26" ht="13.2">
      <c r="A457" s="7">
        <v>459</v>
      </c>
      <c r="B457" s="8">
        <v>44177</v>
      </c>
      <c r="C457" s="9" t="s">
        <v>749</v>
      </c>
      <c r="D457" s="9" t="s">
        <v>1230</v>
      </c>
      <c r="E457" s="9" t="s">
        <v>1231</v>
      </c>
      <c r="F457" s="10">
        <f>918805794100</f>
        <v>918805794100</v>
      </c>
      <c r="G457" s="9" t="s">
        <v>10</v>
      </c>
      <c r="H457" s="11" t="s">
        <v>211</v>
      </c>
      <c r="I457" s="11" t="s">
        <v>411</v>
      </c>
      <c r="J457" s="7" t="s">
        <v>43</v>
      </c>
      <c r="K457" s="7" t="s">
        <v>43</v>
      </c>
      <c r="L457" s="13"/>
      <c r="M457" s="13"/>
      <c r="N457" s="13"/>
      <c r="O457" s="13"/>
      <c r="P457" s="13"/>
      <c r="Q457" s="13"/>
      <c r="R457" s="13"/>
      <c r="S457" s="13"/>
      <c r="T457" s="13"/>
      <c r="U457" s="13"/>
      <c r="V457" s="13"/>
      <c r="W457" s="13"/>
      <c r="X457" s="13"/>
      <c r="Y457" s="13"/>
      <c r="Z457" s="13"/>
    </row>
    <row r="458" spans="1:26" ht="13.2">
      <c r="A458" s="7">
        <v>460</v>
      </c>
      <c r="B458" s="8">
        <v>44178</v>
      </c>
      <c r="C458" s="9" t="s">
        <v>749</v>
      </c>
      <c r="D458" s="9" t="s">
        <v>1232</v>
      </c>
      <c r="E458" s="9" t="s">
        <v>1233</v>
      </c>
      <c r="F458" s="10">
        <f>919890498290</f>
        <v>919890498290</v>
      </c>
      <c r="G458" s="9" t="s">
        <v>10</v>
      </c>
      <c r="H458" s="11" t="s">
        <v>1059</v>
      </c>
      <c r="I458" s="29"/>
      <c r="J458" s="13"/>
      <c r="K458" s="13"/>
      <c r="L458" s="13"/>
      <c r="M458" s="13"/>
      <c r="N458" s="12"/>
      <c r="O458" s="12"/>
      <c r="P458" s="12"/>
      <c r="Q458" s="12"/>
      <c r="R458" s="12"/>
      <c r="S458" s="12"/>
      <c r="T458" s="12"/>
      <c r="U458" s="12"/>
      <c r="V458" s="12"/>
      <c r="W458" s="12"/>
      <c r="X458" s="12"/>
      <c r="Y458" s="12"/>
      <c r="Z458" s="12"/>
    </row>
    <row r="459" spans="1:26" ht="13.2">
      <c r="A459" s="7">
        <v>461</v>
      </c>
      <c r="B459" s="8">
        <v>44178</v>
      </c>
      <c r="C459" s="9" t="s">
        <v>739</v>
      </c>
      <c r="D459" s="9" t="s">
        <v>1234</v>
      </c>
      <c r="E459" s="9" t="s">
        <v>1235</v>
      </c>
      <c r="F459" s="10">
        <f>919284070853</f>
        <v>919284070853</v>
      </c>
      <c r="G459" s="9" t="s">
        <v>10</v>
      </c>
      <c r="H459" s="11" t="s">
        <v>173</v>
      </c>
      <c r="I459" s="29"/>
      <c r="J459" s="13"/>
      <c r="K459" s="13"/>
      <c r="L459" s="13"/>
    </row>
    <row r="460" spans="1:26" ht="13.2">
      <c r="A460" s="7">
        <v>462</v>
      </c>
      <c r="B460" s="8">
        <v>44178</v>
      </c>
      <c r="C460" s="9" t="s">
        <v>749</v>
      </c>
      <c r="D460" s="9" t="s">
        <v>1236</v>
      </c>
      <c r="E460" s="9" t="s">
        <v>1237</v>
      </c>
      <c r="F460" s="10">
        <f>918793123656</f>
        <v>918793123656</v>
      </c>
      <c r="G460" s="9" t="s">
        <v>10</v>
      </c>
      <c r="H460" s="11" t="s">
        <v>211</v>
      </c>
      <c r="I460" s="11" t="s">
        <v>1238</v>
      </c>
      <c r="J460" s="13"/>
      <c r="K460" s="13"/>
      <c r="L460" s="13"/>
      <c r="M460" s="13"/>
      <c r="N460" s="13"/>
      <c r="O460" s="13"/>
      <c r="P460" s="13"/>
      <c r="Q460" s="13"/>
      <c r="R460" s="13"/>
      <c r="S460" s="13"/>
      <c r="T460" s="13"/>
      <c r="U460" s="13"/>
      <c r="V460" s="13"/>
      <c r="W460" s="13"/>
      <c r="X460" s="13"/>
      <c r="Y460" s="13"/>
      <c r="Z460" s="13"/>
    </row>
    <row r="461" spans="1:26" ht="13.2">
      <c r="A461" s="7">
        <v>463</v>
      </c>
      <c r="B461" s="8">
        <v>44178</v>
      </c>
      <c r="C461" s="9" t="s">
        <v>753</v>
      </c>
      <c r="D461" s="9" t="s">
        <v>1239</v>
      </c>
      <c r="E461" s="9" t="s">
        <v>1240</v>
      </c>
      <c r="F461" s="9">
        <v>8421869259</v>
      </c>
      <c r="G461" s="9" t="s">
        <v>10</v>
      </c>
      <c r="H461" s="11" t="s">
        <v>211</v>
      </c>
      <c r="I461" s="11" t="s">
        <v>276</v>
      </c>
      <c r="J461" s="13"/>
      <c r="K461" s="13"/>
      <c r="L461" s="13"/>
      <c r="M461" s="13"/>
      <c r="N461" s="13"/>
      <c r="O461" s="13"/>
      <c r="P461" s="13"/>
      <c r="Q461" s="13"/>
      <c r="R461" s="13"/>
      <c r="S461" s="13"/>
      <c r="T461" s="13"/>
      <c r="U461" s="13"/>
      <c r="V461" s="13"/>
      <c r="W461" s="13"/>
      <c r="X461" s="13"/>
      <c r="Y461" s="13"/>
      <c r="Z461" s="13"/>
    </row>
    <row r="462" spans="1:26" ht="13.2">
      <c r="A462" s="25">
        <v>464</v>
      </c>
      <c r="B462" s="26">
        <v>44179</v>
      </c>
      <c r="C462" s="17" t="s">
        <v>739</v>
      </c>
      <c r="D462" s="17" t="s">
        <v>1241</v>
      </c>
      <c r="E462" s="17" t="s">
        <v>1242</v>
      </c>
      <c r="F462" s="18">
        <f>918956510148</f>
        <v>918956510148</v>
      </c>
      <c r="G462" s="17" t="s">
        <v>10</v>
      </c>
      <c r="H462" s="19" t="s">
        <v>122</v>
      </c>
      <c r="I462" s="27"/>
      <c r="J462" s="28"/>
      <c r="K462" s="28"/>
      <c r="L462" s="28"/>
      <c r="M462" s="28"/>
      <c r="N462" s="28"/>
      <c r="O462" s="28"/>
      <c r="P462" s="28"/>
      <c r="Q462" s="28"/>
      <c r="R462" s="28"/>
      <c r="S462" s="28"/>
      <c r="T462" s="28"/>
      <c r="U462" s="28"/>
      <c r="V462" s="28"/>
      <c r="W462" s="28"/>
      <c r="X462" s="28"/>
      <c r="Y462" s="28"/>
      <c r="Z462" s="28"/>
    </row>
    <row r="463" spans="1:26" ht="13.2">
      <c r="A463" s="21">
        <v>465</v>
      </c>
      <c r="B463" s="22">
        <v>44179</v>
      </c>
      <c r="C463" s="23" t="s">
        <v>749</v>
      </c>
      <c r="D463" s="23" t="s">
        <v>1243</v>
      </c>
      <c r="E463" s="23" t="s">
        <v>1244</v>
      </c>
      <c r="F463" s="36">
        <f>919527610901</f>
        <v>919527610901</v>
      </c>
      <c r="G463" s="23" t="s">
        <v>37</v>
      </c>
      <c r="H463" s="24" t="s">
        <v>1245</v>
      </c>
      <c r="I463" s="6"/>
    </row>
    <row r="464" spans="1:26" ht="13.2">
      <c r="A464" s="7">
        <v>466</v>
      </c>
      <c r="B464" s="8">
        <v>44179</v>
      </c>
      <c r="C464" s="9" t="s">
        <v>753</v>
      </c>
      <c r="D464" s="9" t="s">
        <v>1246</v>
      </c>
      <c r="E464" s="9" t="s">
        <v>1247</v>
      </c>
      <c r="F464" s="10">
        <f>919665249401</f>
        <v>919665249401</v>
      </c>
      <c r="G464" s="9" t="s">
        <v>10</v>
      </c>
      <c r="H464" s="11" t="s">
        <v>87</v>
      </c>
      <c r="I464" s="11"/>
      <c r="J464" s="13"/>
      <c r="K464" s="13"/>
      <c r="L464" s="13"/>
      <c r="M464" s="13"/>
      <c r="N464" s="13"/>
      <c r="O464" s="13"/>
      <c r="P464" s="13"/>
      <c r="Q464" s="13"/>
      <c r="R464" s="13"/>
      <c r="S464" s="13"/>
      <c r="T464" s="13"/>
      <c r="U464" s="13"/>
      <c r="V464" s="13"/>
      <c r="W464" s="13"/>
      <c r="X464" s="13"/>
      <c r="Y464" s="13"/>
      <c r="Z464" s="13"/>
    </row>
    <row r="465" spans="1:26" ht="13.2">
      <c r="A465" s="30">
        <v>467</v>
      </c>
      <c r="B465" s="31">
        <v>44179</v>
      </c>
      <c r="C465" s="32" t="s">
        <v>749</v>
      </c>
      <c r="D465" s="32" t="s">
        <v>1248</v>
      </c>
      <c r="E465" s="32" t="s">
        <v>1249</v>
      </c>
      <c r="F465" s="33">
        <f>918698901324</f>
        <v>918698901324</v>
      </c>
      <c r="G465" s="32" t="s">
        <v>10</v>
      </c>
      <c r="H465" s="34" t="s">
        <v>811</v>
      </c>
      <c r="I465" s="34" t="s">
        <v>43</v>
      </c>
      <c r="J465" s="35"/>
      <c r="K465" s="35"/>
      <c r="L465" s="35"/>
      <c r="M465" s="35"/>
    </row>
    <row r="466" spans="1:26" ht="13.2">
      <c r="A466" s="7">
        <v>468</v>
      </c>
      <c r="B466" s="8">
        <v>44179</v>
      </c>
      <c r="C466" s="9" t="s">
        <v>739</v>
      </c>
      <c r="D466" s="9" t="s">
        <v>1250</v>
      </c>
      <c r="E466" s="9" t="s">
        <v>1251</v>
      </c>
      <c r="F466" s="10">
        <f>911234567890</f>
        <v>911234567890</v>
      </c>
      <c r="G466" s="9" t="s">
        <v>10</v>
      </c>
      <c r="H466" s="11" t="s">
        <v>380</v>
      </c>
      <c r="I466" s="29"/>
      <c r="J466" s="13"/>
      <c r="K466" s="13"/>
      <c r="L466" s="13"/>
      <c r="M466" s="13"/>
      <c r="N466" s="13"/>
      <c r="O466" s="13"/>
      <c r="P466" s="13"/>
      <c r="Q466" s="13"/>
      <c r="R466" s="13"/>
      <c r="S466" s="13"/>
      <c r="T466" s="13"/>
      <c r="U466" s="13"/>
      <c r="V466" s="13"/>
      <c r="W466" s="13"/>
      <c r="X466" s="13"/>
      <c r="Y466" s="13"/>
      <c r="Z466" s="13"/>
    </row>
    <row r="467" spans="1:26" ht="13.2">
      <c r="A467" s="7">
        <v>469</v>
      </c>
      <c r="B467" s="8">
        <v>44179</v>
      </c>
      <c r="C467" s="9" t="s">
        <v>749</v>
      </c>
      <c r="D467" s="9" t="s">
        <v>1252</v>
      </c>
      <c r="E467" s="9" t="s">
        <v>1253</v>
      </c>
      <c r="F467" s="10">
        <f>917719904678</f>
        <v>917719904678</v>
      </c>
      <c r="G467" s="9" t="s">
        <v>10</v>
      </c>
      <c r="H467" s="11" t="s">
        <v>380</v>
      </c>
      <c r="I467" s="29"/>
      <c r="J467" s="13"/>
      <c r="K467" s="13"/>
      <c r="L467" s="13"/>
      <c r="M467" s="13"/>
      <c r="N467" s="13"/>
      <c r="O467" s="13"/>
      <c r="P467" s="13"/>
      <c r="Q467" s="13"/>
      <c r="R467" s="13"/>
      <c r="S467" s="13"/>
      <c r="T467" s="13"/>
      <c r="U467" s="13"/>
      <c r="V467" s="13"/>
      <c r="W467" s="13"/>
      <c r="X467" s="13"/>
      <c r="Y467" s="13"/>
      <c r="Z467" s="13"/>
    </row>
    <row r="468" spans="1:26" ht="13.2">
      <c r="A468" s="25">
        <v>470</v>
      </c>
      <c r="B468" s="26">
        <v>44180</v>
      </c>
      <c r="C468" s="17" t="s">
        <v>739</v>
      </c>
      <c r="D468" s="17" t="s">
        <v>1254</v>
      </c>
      <c r="E468" s="17" t="s">
        <v>1255</v>
      </c>
      <c r="F468" s="18">
        <f>918142828241</f>
        <v>918142828241</v>
      </c>
      <c r="G468" s="17" t="s">
        <v>10</v>
      </c>
      <c r="H468" s="19" t="s">
        <v>122</v>
      </c>
      <c r="I468" s="19" t="s">
        <v>43</v>
      </c>
      <c r="J468" s="28"/>
      <c r="K468" s="28"/>
      <c r="L468" s="28"/>
      <c r="M468" s="28"/>
      <c r="N468" s="28"/>
      <c r="O468" s="28"/>
      <c r="P468" s="28"/>
      <c r="Q468" s="28"/>
      <c r="R468" s="28"/>
      <c r="S468" s="28"/>
      <c r="T468" s="28"/>
      <c r="U468" s="28"/>
      <c r="V468" s="28"/>
      <c r="W468" s="28"/>
      <c r="X468" s="28"/>
      <c r="Y468" s="28"/>
      <c r="Z468" s="28"/>
    </row>
    <row r="469" spans="1:26" ht="13.2">
      <c r="A469" s="7">
        <v>471</v>
      </c>
      <c r="B469" s="8">
        <v>44180</v>
      </c>
      <c r="C469" s="9" t="s">
        <v>739</v>
      </c>
      <c r="D469" s="9" t="s">
        <v>1256</v>
      </c>
      <c r="E469" s="9" t="s">
        <v>1257</v>
      </c>
      <c r="F469" s="9">
        <v>9986990354</v>
      </c>
      <c r="G469" s="9" t="s">
        <v>1258</v>
      </c>
      <c r="H469" s="11" t="s">
        <v>365</v>
      </c>
      <c r="I469" s="11" t="s">
        <v>43</v>
      </c>
      <c r="J469" s="13"/>
      <c r="K469" s="13"/>
      <c r="L469" s="13"/>
      <c r="M469" s="13"/>
      <c r="N469" s="13"/>
      <c r="O469" s="13"/>
      <c r="P469" s="13"/>
      <c r="Q469" s="13"/>
      <c r="R469" s="13"/>
      <c r="S469" s="13"/>
      <c r="T469" s="13"/>
      <c r="U469" s="13"/>
      <c r="V469" s="13"/>
      <c r="W469" s="13"/>
      <c r="X469" s="13"/>
      <c r="Y469" s="13"/>
      <c r="Z469" s="13"/>
    </row>
    <row r="470" spans="1:26" ht="13.2">
      <c r="A470" s="21">
        <v>472</v>
      </c>
      <c r="B470" s="22">
        <v>44180</v>
      </c>
      <c r="C470" s="23" t="s">
        <v>749</v>
      </c>
      <c r="D470" s="23" t="s">
        <v>1259</v>
      </c>
      <c r="E470" s="23" t="s">
        <v>1260</v>
      </c>
      <c r="F470" s="36">
        <f>919970918601</f>
        <v>919970918601</v>
      </c>
      <c r="G470" s="23" t="s">
        <v>1261</v>
      </c>
      <c r="H470" s="34" t="s">
        <v>811</v>
      </c>
      <c r="I470" s="24" t="s">
        <v>43</v>
      </c>
    </row>
    <row r="471" spans="1:26" ht="13.2">
      <c r="A471" s="25">
        <v>473</v>
      </c>
      <c r="B471" s="26">
        <v>44180</v>
      </c>
      <c r="C471" s="17" t="s">
        <v>739</v>
      </c>
      <c r="D471" s="17" t="s">
        <v>1262</v>
      </c>
      <c r="E471" s="17" t="s">
        <v>1263</v>
      </c>
      <c r="F471" s="18">
        <f>919145572449</f>
        <v>919145572449</v>
      </c>
      <c r="G471" s="17" t="s">
        <v>10</v>
      </c>
      <c r="H471" s="19" t="s">
        <v>122</v>
      </c>
      <c r="I471" s="27"/>
      <c r="J471" s="28"/>
      <c r="K471" s="28"/>
      <c r="L471" s="28"/>
      <c r="M471" s="28"/>
      <c r="N471" s="28"/>
      <c r="O471" s="28"/>
      <c r="P471" s="28"/>
      <c r="Q471" s="28"/>
      <c r="R471" s="28"/>
      <c r="S471" s="28"/>
      <c r="T471" s="28"/>
      <c r="U471" s="28"/>
      <c r="V471" s="28"/>
      <c r="W471" s="28"/>
      <c r="X471" s="28"/>
      <c r="Y471" s="28"/>
      <c r="Z471" s="28"/>
    </row>
    <row r="472" spans="1:26" ht="13.2">
      <c r="A472" s="7">
        <v>474</v>
      </c>
      <c r="B472" s="8">
        <v>44180</v>
      </c>
      <c r="C472" s="9" t="s">
        <v>753</v>
      </c>
      <c r="D472" s="9" t="s">
        <v>1264</v>
      </c>
      <c r="E472" s="9" t="s">
        <v>1265</v>
      </c>
      <c r="F472" s="53">
        <v>9975242849</v>
      </c>
      <c r="G472" s="9" t="s">
        <v>10</v>
      </c>
      <c r="H472" s="11" t="s">
        <v>1266</v>
      </c>
      <c r="I472" s="29"/>
      <c r="J472" s="13"/>
      <c r="K472" s="13"/>
      <c r="L472" s="13"/>
      <c r="M472" s="13"/>
      <c r="N472" s="13"/>
      <c r="O472" s="13"/>
      <c r="P472" s="13"/>
      <c r="Q472" s="13"/>
      <c r="R472" s="13"/>
      <c r="S472" s="13"/>
      <c r="T472" s="13"/>
      <c r="U472" s="13"/>
      <c r="V472" s="13"/>
      <c r="W472" s="13"/>
      <c r="X472" s="13"/>
      <c r="Y472" s="13"/>
      <c r="Z472" s="13"/>
    </row>
    <row r="473" spans="1:26" ht="13.2">
      <c r="A473" s="7">
        <v>475</v>
      </c>
      <c r="B473" s="8">
        <v>44180</v>
      </c>
      <c r="C473" s="9" t="s">
        <v>739</v>
      </c>
      <c r="D473" s="9" t="s">
        <v>1267</v>
      </c>
      <c r="E473" s="9" t="s">
        <v>1268</v>
      </c>
      <c r="F473" s="10">
        <f>917767984704</f>
        <v>917767984704</v>
      </c>
      <c r="G473" s="9" t="s">
        <v>248</v>
      </c>
      <c r="H473" s="11" t="s">
        <v>173</v>
      </c>
      <c r="I473" s="11" t="s">
        <v>411</v>
      </c>
      <c r="J473" s="7" t="s">
        <v>174</v>
      </c>
      <c r="K473" s="13"/>
      <c r="L473" s="13"/>
      <c r="M473" s="13"/>
      <c r="N473" s="13"/>
      <c r="O473" s="13"/>
      <c r="P473" s="13"/>
      <c r="Q473" s="13"/>
      <c r="R473" s="13"/>
      <c r="S473" s="13"/>
      <c r="T473" s="13"/>
      <c r="U473" s="13"/>
      <c r="V473" s="13"/>
      <c r="W473" s="13"/>
      <c r="X473" s="13"/>
      <c r="Y473" s="13"/>
      <c r="Z473" s="13"/>
    </row>
    <row r="474" spans="1:26" ht="13.2">
      <c r="A474" s="7">
        <v>476</v>
      </c>
      <c r="B474" s="8">
        <v>44180</v>
      </c>
      <c r="C474" s="9" t="s">
        <v>749</v>
      </c>
      <c r="D474" s="9" t="s">
        <v>1269</v>
      </c>
      <c r="E474" s="9" t="s">
        <v>1270</v>
      </c>
      <c r="F474" s="10">
        <f>919999980543</f>
        <v>919999980543</v>
      </c>
      <c r="G474" s="9" t="s">
        <v>1271</v>
      </c>
      <c r="H474" s="11" t="s">
        <v>365</v>
      </c>
      <c r="I474" s="29"/>
      <c r="J474" s="13"/>
      <c r="K474" s="13"/>
      <c r="L474" s="13"/>
      <c r="M474" s="13"/>
      <c r="N474" s="13"/>
      <c r="O474" s="13"/>
      <c r="P474" s="13"/>
      <c r="Q474" s="13"/>
      <c r="R474" s="13"/>
      <c r="S474" s="13"/>
      <c r="T474" s="13"/>
      <c r="U474" s="13"/>
      <c r="V474" s="13"/>
      <c r="W474" s="13"/>
      <c r="X474" s="13"/>
      <c r="Y474" s="13"/>
      <c r="Z474" s="13"/>
    </row>
    <row r="475" spans="1:26" ht="13.2">
      <c r="A475" s="7">
        <v>477</v>
      </c>
      <c r="B475" s="8">
        <v>44180</v>
      </c>
      <c r="C475" s="13"/>
      <c r="D475" s="7" t="s">
        <v>1272</v>
      </c>
      <c r="E475" s="13"/>
      <c r="F475" s="76">
        <v>9767670717</v>
      </c>
      <c r="G475" s="13"/>
      <c r="H475" s="11" t="s">
        <v>1273</v>
      </c>
      <c r="I475" s="29"/>
      <c r="J475" s="13"/>
      <c r="K475" s="13"/>
      <c r="L475" s="13"/>
      <c r="M475" s="13"/>
      <c r="N475" s="13"/>
      <c r="O475" s="13"/>
      <c r="P475" s="13"/>
      <c r="Q475" s="13"/>
      <c r="R475" s="13"/>
      <c r="S475" s="13"/>
      <c r="T475" s="13"/>
      <c r="U475" s="13"/>
      <c r="V475" s="13"/>
      <c r="W475" s="13"/>
      <c r="X475" s="13"/>
      <c r="Y475" s="13"/>
      <c r="Z475" s="13"/>
    </row>
    <row r="476" spans="1:26" ht="13.2">
      <c r="A476" s="25">
        <v>478</v>
      </c>
      <c r="B476" s="26">
        <v>44180</v>
      </c>
      <c r="C476" s="28"/>
      <c r="D476" s="25" t="s">
        <v>1274</v>
      </c>
      <c r="E476" s="28"/>
      <c r="F476" s="77">
        <v>9371474888</v>
      </c>
      <c r="G476" s="28"/>
      <c r="H476" s="19" t="s">
        <v>122</v>
      </c>
      <c r="I476" s="27"/>
      <c r="J476" s="28"/>
      <c r="K476" s="28"/>
      <c r="L476" s="28"/>
      <c r="M476" s="28"/>
      <c r="N476" s="28"/>
      <c r="O476" s="28"/>
      <c r="P476" s="28"/>
      <c r="Q476" s="28"/>
      <c r="R476" s="28"/>
      <c r="S476" s="28"/>
      <c r="T476" s="28"/>
      <c r="U476" s="28"/>
      <c r="V476" s="28"/>
      <c r="W476" s="28"/>
      <c r="X476" s="28"/>
      <c r="Y476" s="28"/>
      <c r="Z476" s="28"/>
    </row>
    <row r="477" spans="1:26" ht="13.2">
      <c r="A477" s="30">
        <v>479</v>
      </c>
      <c r="B477" s="31">
        <v>44181</v>
      </c>
      <c r="C477" s="32" t="s">
        <v>753</v>
      </c>
      <c r="D477" s="32" t="s">
        <v>1275</v>
      </c>
      <c r="E477" s="32" t="s">
        <v>1276</v>
      </c>
      <c r="F477" s="33">
        <f>919766870005</f>
        <v>919766870005</v>
      </c>
      <c r="G477" s="32" t="s">
        <v>10</v>
      </c>
      <c r="H477" s="34" t="s">
        <v>1277</v>
      </c>
      <c r="I477" s="78">
        <v>0.45833333333333331</v>
      </c>
      <c r="J477" s="30" t="s">
        <v>276</v>
      </c>
      <c r="K477" s="30" t="s">
        <v>276</v>
      </c>
      <c r="L477" s="30" t="s">
        <v>276</v>
      </c>
      <c r="M477" s="30" t="s">
        <v>276</v>
      </c>
      <c r="N477" s="30" t="s">
        <v>276</v>
      </c>
      <c r="O477" s="35"/>
      <c r="P477" s="35"/>
      <c r="Q477" s="35"/>
      <c r="R477" s="35"/>
      <c r="S477" s="35"/>
      <c r="T477" s="35"/>
      <c r="U477" s="35"/>
      <c r="V477" s="35"/>
      <c r="W477" s="35"/>
      <c r="X477" s="35"/>
      <c r="Y477" s="35"/>
      <c r="Z477" s="35"/>
    </row>
    <row r="478" spans="1:26" ht="13.2">
      <c r="A478" s="7">
        <v>480</v>
      </c>
      <c r="B478" s="8">
        <v>44181</v>
      </c>
      <c r="C478" s="9" t="s">
        <v>749</v>
      </c>
      <c r="D478" s="9" t="s">
        <v>1278</v>
      </c>
      <c r="E478" s="9" t="s">
        <v>1279</v>
      </c>
      <c r="F478" s="10">
        <f>918275021396</f>
        <v>918275021396</v>
      </c>
      <c r="G478" s="9" t="s">
        <v>10</v>
      </c>
      <c r="H478" s="11" t="s">
        <v>211</v>
      </c>
      <c r="I478" s="11" t="s">
        <v>43</v>
      </c>
      <c r="J478" s="13"/>
      <c r="K478" s="13"/>
      <c r="L478" s="13"/>
      <c r="M478" s="13"/>
      <c r="N478" s="13"/>
      <c r="O478" s="13"/>
      <c r="P478" s="13"/>
      <c r="Q478" s="13"/>
      <c r="R478" s="13"/>
      <c r="S478" s="13"/>
      <c r="T478" s="13"/>
      <c r="U478" s="13"/>
      <c r="V478" s="13"/>
      <c r="W478" s="13"/>
      <c r="X478" s="13"/>
      <c r="Y478" s="13"/>
      <c r="Z478" s="13"/>
    </row>
    <row r="479" spans="1:26" ht="13.2">
      <c r="A479" s="7">
        <v>481</v>
      </c>
      <c r="B479" s="8">
        <v>44181</v>
      </c>
      <c r="C479" s="9" t="s">
        <v>749</v>
      </c>
      <c r="D479" s="9" t="s">
        <v>1280</v>
      </c>
      <c r="E479" s="9" t="s">
        <v>1281</v>
      </c>
      <c r="F479" s="10">
        <f>919762163637</f>
        <v>919762163637</v>
      </c>
      <c r="G479" s="9" t="s">
        <v>1282</v>
      </c>
      <c r="H479" s="11" t="s">
        <v>365</v>
      </c>
      <c r="I479" s="11" t="s">
        <v>43</v>
      </c>
      <c r="J479" s="13"/>
      <c r="K479" s="13"/>
      <c r="L479" s="13"/>
      <c r="M479" s="13"/>
      <c r="N479" s="13"/>
      <c r="O479" s="13"/>
      <c r="P479" s="13"/>
      <c r="Q479" s="13"/>
      <c r="R479" s="13"/>
      <c r="S479" s="13"/>
      <c r="T479" s="13"/>
      <c r="U479" s="13"/>
      <c r="V479" s="13"/>
      <c r="W479" s="13"/>
      <c r="X479" s="13"/>
      <c r="Y479" s="13"/>
      <c r="Z479" s="13"/>
    </row>
    <row r="480" spans="1:26" ht="13.2">
      <c r="A480" s="7">
        <v>482</v>
      </c>
      <c r="B480" s="8">
        <v>44181</v>
      </c>
      <c r="C480" s="9" t="s">
        <v>753</v>
      </c>
      <c r="D480" s="9" t="s">
        <v>474</v>
      </c>
      <c r="E480" s="9" t="s">
        <v>475</v>
      </c>
      <c r="F480" s="10">
        <f>919850915169</f>
        <v>919850915169</v>
      </c>
      <c r="G480" s="9" t="s">
        <v>10</v>
      </c>
      <c r="H480" s="11" t="s">
        <v>494</v>
      </c>
      <c r="I480" s="29"/>
      <c r="J480" s="13"/>
      <c r="K480" s="13"/>
      <c r="L480" s="13"/>
      <c r="M480" s="13"/>
      <c r="N480" s="13"/>
      <c r="O480" s="13"/>
      <c r="P480" s="13"/>
      <c r="Q480" s="13"/>
      <c r="R480" s="13"/>
      <c r="S480" s="13"/>
      <c r="T480" s="13"/>
      <c r="U480" s="13"/>
      <c r="V480" s="13"/>
      <c r="W480" s="13"/>
      <c r="X480" s="13"/>
      <c r="Y480" s="13"/>
      <c r="Z480" s="13"/>
    </row>
    <row r="481" spans="1:26" ht="13.2">
      <c r="A481" s="30">
        <v>483</v>
      </c>
      <c r="B481" s="31">
        <v>44181</v>
      </c>
      <c r="C481" s="32" t="s">
        <v>753</v>
      </c>
      <c r="D481" s="32" t="s">
        <v>1283</v>
      </c>
      <c r="E481" s="32" t="s">
        <v>1284</v>
      </c>
      <c r="F481" s="33">
        <f>917769974185</f>
        <v>917769974185</v>
      </c>
      <c r="G481" s="32" t="s">
        <v>1285</v>
      </c>
      <c r="H481" s="34" t="s">
        <v>1286</v>
      </c>
      <c r="I481" s="34" t="s">
        <v>43</v>
      </c>
      <c r="J481" s="34" t="s">
        <v>43</v>
      </c>
      <c r="K481" s="34" t="s">
        <v>43</v>
      </c>
      <c r="L481" s="34" t="s">
        <v>43</v>
      </c>
      <c r="M481" s="34" t="s">
        <v>43</v>
      </c>
      <c r="N481" s="35"/>
      <c r="O481" s="35"/>
      <c r="P481" s="35"/>
      <c r="Q481" s="35"/>
      <c r="R481" s="35"/>
      <c r="S481" s="35"/>
      <c r="T481" s="35"/>
      <c r="U481" s="35"/>
      <c r="V481" s="35"/>
      <c r="W481" s="35"/>
      <c r="X481" s="35"/>
      <c r="Y481" s="35"/>
      <c r="Z481" s="35"/>
    </row>
    <row r="482" spans="1:26" ht="13.2">
      <c r="A482" s="7">
        <v>484</v>
      </c>
      <c r="B482" s="8">
        <v>44181</v>
      </c>
      <c r="C482" s="9" t="s">
        <v>749</v>
      </c>
      <c r="D482" s="9" t="s">
        <v>1287</v>
      </c>
      <c r="E482" s="9" t="s">
        <v>1288</v>
      </c>
      <c r="F482" s="10">
        <f>917030476999</f>
        <v>917030476999</v>
      </c>
      <c r="G482" s="9" t="s">
        <v>10</v>
      </c>
      <c r="H482" s="11" t="s">
        <v>900</v>
      </c>
      <c r="I482" s="29"/>
      <c r="J482" s="13"/>
      <c r="K482" s="13"/>
      <c r="L482" s="13"/>
      <c r="M482" s="13"/>
      <c r="N482" s="13"/>
      <c r="O482" s="13"/>
      <c r="P482" s="13"/>
      <c r="Q482" s="13"/>
      <c r="R482" s="13"/>
      <c r="S482" s="13"/>
      <c r="T482" s="13"/>
      <c r="U482" s="13"/>
      <c r="V482" s="13"/>
      <c r="W482" s="13"/>
      <c r="X482" s="13"/>
      <c r="Y482" s="13"/>
      <c r="Z482" s="13"/>
    </row>
    <row r="483" spans="1:26" ht="13.2">
      <c r="A483" s="25">
        <v>485</v>
      </c>
      <c r="B483" s="26">
        <v>44182</v>
      </c>
      <c r="C483" s="17" t="s">
        <v>753</v>
      </c>
      <c r="D483" s="17" t="s">
        <v>1289</v>
      </c>
      <c r="E483" s="17" t="s">
        <v>1290</v>
      </c>
      <c r="F483" s="18">
        <f>919766371310</f>
        <v>919766371310</v>
      </c>
      <c r="G483" s="17" t="s">
        <v>10</v>
      </c>
      <c r="H483" s="19" t="s">
        <v>122</v>
      </c>
      <c r="I483" s="27"/>
      <c r="J483" s="28"/>
      <c r="K483" s="28"/>
      <c r="L483" s="28"/>
      <c r="M483" s="28"/>
      <c r="N483" s="28"/>
      <c r="O483" s="28"/>
      <c r="P483" s="28"/>
      <c r="Q483" s="28"/>
      <c r="R483" s="28"/>
      <c r="S483" s="28"/>
      <c r="T483" s="28"/>
      <c r="U483" s="28"/>
      <c r="V483" s="28"/>
      <c r="W483" s="28"/>
      <c r="X483" s="28"/>
      <c r="Y483" s="28"/>
      <c r="Z483" s="28"/>
    </row>
    <row r="484" spans="1:26" ht="13.2">
      <c r="A484" s="25">
        <v>486</v>
      </c>
      <c r="B484" s="26">
        <v>44182</v>
      </c>
      <c r="C484" s="17" t="s">
        <v>739</v>
      </c>
      <c r="D484" s="17" t="s">
        <v>1291</v>
      </c>
      <c r="E484" s="17" t="s">
        <v>1292</v>
      </c>
      <c r="F484" s="18">
        <f>918329139904</f>
        <v>918329139904</v>
      </c>
      <c r="G484" s="17" t="s">
        <v>10</v>
      </c>
      <c r="H484" s="19" t="s">
        <v>122</v>
      </c>
      <c r="I484" s="19">
        <v>7058757487</v>
      </c>
      <c r="J484" s="28"/>
      <c r="K484" s="28"/>
      <c r="L484" s="28"/>
      <c r="M484" s="28"/>
      <c r="N484" s="28"/>
      <c r="O484" s="28"/>
      <c r="P484" s="28"/>
      <c r="Q484" s="28"/>
      <c r="R484" s="28"/>
      <c r="S484" s="28"/>
      <c r="T484" s="28"/>
      <c r="U484" s="28"/>
      <c r="V484" s="28"/>
      <c r="W484" s="28"/>
      <c r="X484" s="28"/>
      <c r="Y484" s="28"/>
      <c r="Z484" s="28"/>
    </row>
    <row r="485" spans="1:26" ht="13.2">
      <c r="A485" s="21">
        <v>487</v>
      </c>
      <c r="B485" s="22">
        <v>44182</v>
      </c>
      <c r="C485" s="23" t="s">
        <v>739</v>
      </c>
      <c r="D485" s="23" t="s">
        <v>1293</v>
      </c>
      <c r="E485" s="23" t="s">
        <v>1294</v>
      </c>
      <c r="F485" s="36">
        <f>919892168686</f>
        <v>919892168686</v>
      </c>
      <c r="G485" s="23" t="s">
        <v>10</v>
      </c>
      <c r="H485" s="24" t="s">
        <v>1295</v>
      </c>
      <c r="I485" s="6"/>
    </row>
    <row r="486" spans="1:26" ht="13.2">
      <c r="A486" s="25">
        <v>488</v>
      </c>
      <c r="B486" s="26">
        <v>44182</v>
      </c>
      <c r="C486" s="17" t="s">
        <v>749</v>
      </c>
      <c r="D486" s="17" t="s">
        <v>1296</v>
      </c>
      <c r="E486" s="17" t="s">
        <v>1297</v>
      </c>
      <c r="F486" s="18">
        <f>918097406702</f>
        <v>918097406702</v>
      </c>
      <c r="G486" s="17" t="s">
        <v>973</v>
      </c>
      <c r="H486" s="19" t="s">
        <v>353</v>
      </c>
      <c r="I486" s="27"/>
      <c r="J486" s="28"/>
      <c r="K486" s="28"/>
      <c r="L486" s="28"/>
      <c r="M486" s="28"/>
      <c r="N486" s="28"/>
      <c r="O486" s="28"/>
      <c r="P486" s="28"/>
      <c r="Q486" s="28"/>
      <c r="R486" s="28"/>
      <c r="S486" s="28"/>
      <c r="T486" s="28"/>
      <c r="U486" s="28"/>
      <c r="V486" s="28"/>
      <c r="W486" s="28"/>
      <c r="X486" s="28"/>
      <c r="Y486" s="28"/>
      <c r="Z486" s="28"/>
    </row>
    <row r="487" spans="1:26" ht="13.2">
      <c r="A487" s="7">
        <v>489</v>
      </c>
      <c r="B487" s="8">
        <v>44182</v>
      </c>
      <c r="C487" s="9" t="s">
        <v>739</v>
      </c>
      <c r="D487" s="9" t="s">
        <v>1298</v>
      </c>
      <c r="E487" s="9" t="s">
        <v>1299</v>
      </c>
      <c r="F487" s="10">
        <f>9108149830000</f>
        <v>9108149830000</v>
      </c>
      <c r="G487" s="9" t="s">
        <v>37</v>
      </c>
      <c r="H487" s="11" t="s">
        <v>1300</v>
      </c>
      <c r="I487" s="29"/>
      <c r="J487" s="13"/>
      <c r="K487" s="13"/>
      <c r="L487" s="13"/>
      <c r="M487" s="13"/>
      <c r="N487" s="13"/>
      <c r="O487" s="13"/>
      <c r="P487" s="13"/>
      <c r="Q487" s="13"/>
      <c r="R487" s="13"/>
      <c r="S487" s="13"/>
      <c r="T487" s="13"/>
      <c r="U487" s="13"/>
      <c r="V487" s="13"/>
      <c r="W487" s="13"/>
      <c r="X487" s="13"/>
      <c r="Y487" s="13"/>
      <c r="Z487" s="13"/>
    </row>
    <row r="488" spans="1:26" ht="13.2">
      <c r="A488" s="25">
        <v>490</v>
      </c>
      <c r="B488" s="26">
        <v>44182</v>
      </c>
      <c r="C488" s="17" t="s">
        <v>739</v>
      </c>
      <c r="D488" s="17" t="s">
        <v>1301</v>
      </c>
      <c r="E488" s="17" t="s">
        <v>1302</v>
      </c>
      <c r="F488" s="18">
        <f>919172790962</f>
        <v>919172790962</v>
      </c>
      <c r="G488" s="17" t="s">
        <v>37</v>
      </c>
      <c r="H488" s="19" t="s">
        <v>122</v>
      </c>
      <c r="I488" s="27"/>
      <c r="J488" s="28"/>
      <c r="K488" s="28"/>
      <c r="L488" s="28"/>
      <c r="M488" s="28"/>
      <c r="N488" s="28"/>
      <c r="O488" s="28"/>
      <c r="P488" s="28"/>
      <c r="Q488" s="28"/>
      <c r="R488" s="28"/>
      <c r="S488" s="28"/>
      <c r="T488" s="28"/>
      <c r="U488" s="28"/>
      <c r="V488" s="28"/>
      <c r="W488" s="28"/>
      <c r="X488" s="28"/>
      <c r="Y488" s="28"/>
      <c r="Z488" s="28"/>
    </row>
    <row r="489" spans="1:26" ht="13.2">
      <c r="A489" s="7">
        <v>491</v>
      </c>
      <c r="B489" s="8">
        <v>44182</v>
      </c>
      <c r="C489" s="9" t="s">
        <v>739</v>
      </c>
      <c r="D489" s="9" t="s">
        <v>1303</v>
      </c>
      <c r="E489" s="9" t="s">
        <v>1304</v>
      </c>
      <c r="F489" s="10">
        <f>918329144997</f>
        <v>918329144997</v>
      </c>
      <c r="G489" s="9" t="s">
        <v>10</v>
      </c>
      <c r="H489" s="11" t="s">
        <v>1088</v>
      </c>
      <c r="I489" s="29"/>
      <c r="J489" s="13"/>
      <c r="K489" s="13"/>
      <c r="L489" s="13"/>
      <c r="M489" s="13"/>
      <c r="N489" s="13"/>
      <c r="O489" s="13"/>
      <c r="P489" s="13"/>
      <c r="Q489" s="13"/>
      <c r="R489" s="13"/>
      <c r="S489" s="13"/>
      <c r="T489" s="13"/>
      <c r="U489" s="13"/>
      <c r="V489" s="13"/>
      <c r="W489" s="13"/>
      <c r="X489" s="13"/>
      <c r="Y489" s="13"/>
      <c r="Z489" s="13"/>
    </row>
    <row r="490" spans="1:26" ht="13.2">
      <c r="A490" s="7">
        <v>492</v>
      </c>
      <c r="B490" s="8">
        <v>44182</v>
      </c>
      <c r="C490" s="9" t="s">
        <v>739</v>
      </c>
      <c r="D490" s="9" t="s">
        <v>158</v>
      </c>
      <c r="E490" s="9" t="s">
        <v>159</v>
      </c>
      <c r="F490" s="10">
        <f>917736266280</f>
        <v>917736266280</v>
      </c>
      <c r="G490" s="9" t="s">
        <v>10</v>
      </c>
      <c r="H490" s="11" t="s">
        <v>380</v>
      </c>
      <c r="I490" s="29"/>
      <c r="J490" s="13"/>
      <c r="K490" s="13"/>
      <c r="L490" s="13"/>
      <c r="M490" s="13"/>
      <c r="N490" s="13"/>
      <c r="O490" s="13"/>
      <c r="P490" s="13"/>
      <c r="Q490" s="13"/>
      <c r="R490" s="13"/>
      <c r="S490" s="13"/>
      <c r="T490" s="13"/>
      <c r="U490" s="13"/>
      <c r="V490" s="13"/>
      <c r="W490" s="13"/>
      <c r="X490" s="13"/>
      <c r="Y490" s="13"/>
      <c r="Z490" s="13"/>
    </row>
    <row r="491" spans="1:26" ht="13.2">
      <c r="A491" s="25">
        <v>493</v>
      </c>
      <c r="B491" s="26">
        <v>44182</v>
      </c>
      <c r="C491" s="17" t="s">
        <v>739</v>
      </c>
      <c r="D491" s="17" t="s">
        <v>1305</v>
      </c>
      <c r="E491" s="17" t="s">
        <v>1306</v>
      </c>
      <c r="F491" s="18">
        <f>919075010911</f>
        <v>919075010911</v>
      </c>
      <c r="G491" s="17" t="s">
        <v>10</v>
      </c>
      <c r="H491" s="19" t="s">
        <v>353</v>
      </c>
      <c r="I491" s="27"/>
      <c r="J491" s="28"/>
      <c r="K491" s="28"/>
      <c r="L491" s="28"/>
      <c r="M491" s="28"/>
      <c r="N491" s="28"/>
      <c r="O491" s="28"/>
      <c r="P491" s="28"/>
      <c r="Q491" s="28"/>
      <c r="R491" s="28"/>
      <c r="S491" s="28"/>
      <c r="T491" s="28"/>
      <c r="U491" s="28"/>
      <c r="V491" s="28"/>
      <c r="W491" s="28"/>
      <c r="X491" s="28"/>
      <c r="Y491" s="28"/>
      <c r="Z491" s="28"/>
    </row>
    <row r="492" spans="1:26" ht="13.2">
      <c r="A492" s="7">
        <v>494</v>
      </c>
      <c r="B492" s="8">
        <v>44182</v>
      </c>
      <c r="C492" s="9" t="s">
        <v>749</v>
      </c>
      <c r="D492" s="9" t="s">
        <v>1307</v>
      </c>
      <c r="E492" s="9" t="s">
        <v>1308</v>
      </c>
      <c r="F492" s="10">
        <f>917038723670</f>
        <v>917038723670</v>
      </c>
      <c r="G492" s="9" t="s">
        <v>10</v>
      </c>
      <c r="H492" s="11" t="s">
        <v>380</v>
      </c>
      <c r="I492" s="11" t="s">
        <v>903</v>
      </c>
      <c r="J492" s="11" t="s">
        <v>903</v>
      </c>
      <c r="K492" s="7" t="s">
        <v>1309</v>
      </c>
      <c r="L492" s="7" t="s">
        <v>110</v>
      </c>
      <c r="M492" s="7" t="s">
        <v>110</v>
      </c>
      <c r="N492" s="7" t="s">
        <v>110</v>
      </c>
      <c r="O492" s="7" t="s">
        <v>110</v>
      </c>
      <c r="P492" s="7" t="s">
        <v>110</v>
      </c>
      <c r="Q492" s="13"/>
      <c r="R492" s="13"/>
      <c r="S492" s="13"/>
      <c r="T492" s="13"/>
      <c r="U492" s="13"/>
      <c r="V492" s="13"/>
      <c r="W492" s="13"/>
      <c r="X492" s="13"/>
      <c r="Y492" s="13"/>
      <c r="Z492" s="13"/>
    </row>
    <row r="493" spans="1:26" ht="13.2">
      <c r="A493" s="7">
        <v>495</v>
      </c>
      <c r="B493" s="8">
        <v>44182</v>
      </c>
      <c r="C493" s="9" t="s">
        <v>749</v>
      </c>
      <c r="D493" s="9" t="s">
        <v>1310</v>
      </c>
      <c r="E493" s="9" t="s">
        <v>1311</v>
      </c>
      <c r="F493" s="10">
        <f>919830065776</f>
        <v>919830065776</v>
      </c>
      <c r="G493" s="9" t="s">
        <v>10</v>
      </c>
      <c r="H493" s="11" t="s">
        <v>1122</v>
      </c>
      <c r="I493" s="11" t="s">
        <v>411</v>
      </c>
      <c r="J493" s="11" t="s">
        <v>276</v>
      </c>
      <c r="K493" s="7" t="s">
        <v>174</v>
      </c>
      <c r="L493" s="13"/>
      <c r="M493" s="13"/>
      <c r="N493" s="13"/>
      <c r="O493" s="13"/>
      <c r="P493" s="13"/>
      <c r="Q493" s="13"/>
      <c r="R493" s="13"/>
      <c r="S493" s="13"/>
      <c r="T493" s="13"/>
      <c r="U493" s="13"/>
      <c r="V493" s="13"/>
      <c r="W493" s="13"/>
      <c r="X493" s="13"/>
      <c r="Y493" s="13"/>
      <c r="Z493" s="13"/>
    </row>
    <row r="494" spans="1:26" ht="13.2">
      <c r="A494" s="7">
        <v>496</v>
      </c>
      <c r="B494" s="8">
        <v>44182</v>
      </c>
      <c r="C494" s="9" t="s">
        <v>753</v>
      </c>
      <c r="D494" s="9" t="s">
        <v>1312</v>
      </c>
      <c r="E494" s="9" t="s">
        <v>1313</v>
      </c>
      <c r="F494" s="10">
        <f>917903932961</f>
        <v>917903932961</v>
      </c>
      <c r="G494" s="9" t="s">
        <v>10</v>
      </c>
      <c r="H494" s="11" t="s">
        <v>365</v>
      </c>
      <c r="I494" s="29"/>
      <c r="J494" s="13"/>
      <c r="K494" s="13"/>
      <c r="L494" s="13"/>
      <c r="M494" s="13"/>
      <c r="N494" s="13"/>
      <c r="O494" s="13"/>
      <c r="P494" s="13"/>
      <c r="Q494" s="13"/>
      <c r="R494" s="13"/>
      <c r="S494" s="13"/>
      <c r="T494" s="13"/>
      <c r="U494" s="13"/>
      <c r="V494" s="13"/>
      <c r="W494" s="13"/>
      <c r="X494" s="13"/>
      <c r="Y494" s="13"/>
      <c r="Z494" s="13"/>
    </row>
    <row r="495" spans="1:26" ht="13.2">
      <c r="A495" s="7">
        <v>497</v>
      </c>
      <c r="B495" s="8">
        <v>44182</v>
      </c>
      <c r="C495" s="9" t="s">
        <v>753</v>
      </c>
      <c r="D495" s="9" t="s">
        <v>1314</v>
      </c>
      <c r="E495" s="9" t="s">
        <v>1315</v>
      </c>
      <c r="F495" s="10">
        <f>919922098885</f>
        <v>919922098885</v>
      </c>
      <c r="G495" s="9" t="s">
        <v>1316</v>
      </c>
      <c r="H495" s="11" t="s">
        <v>1128</v>
      </c>
      <c r="I495" s="29"/>
      <c r="J495" s="13"/>
      <c r="K495" s="13"/>
      <c r="L495" s="13"/>
      <c r="M495" s="13"/>
    </row>
    <row r="496" spans="1:26" ht="13.2">
      <c r="A496" s="7">
        <v>498</v>
      </c>
      <c r="B496" s="8">
        <v>44182</v>
      </c>
      <c r="C496" s="9" t="s">
        <v>753</v>
      </c>
      <c r="D496" s="9" t="s">
        <v>1317</v>
      </c>
      <c r="E496" s="9" t="s">
        <v>1318</v>
      </c>
      <c r="F496" s="10">
        <f>919561831004</f>
        <v>919561831004</v>
      </c>
      <c r="G496" s="9" t="s">
        <v>10</v>
      </c>
      <c r="H496" s="11" t="s">
        <v>211</v>
      </c>
      <c r="I496" s="7" t="s">
        <v>43</v>
      </c>
      <c r="J496" s="7" t="s">
        <v>43</v>
      </c>
      <c r="K496" s="7" t="s">
        <v>1319</v>
      </c>
      <c r="L496" s="7" t="s">
        <v>43</v>
      </c>
      <c r="M496" s="7" t="s">
        <v>43</v>
      </c>
      <c r="N496" s="13"/>
      <c r="O496" s="13"/>
      <c r="P496" s="13"/>
      <c r="Q496" s="13"/>
      <c r="R496" s="13"/>
      <c r="S496" s="13"/>
      <c r="T496" s="13"/>
      <c r="U496" s="13"/>
      <c r="V496" s="13"/>
      <c r="W496" s="13"/>
      <c r="X496" s="13"/>
      <c r="Y496" s="13"/>
      <c r="Z496" s="13"/>
    </row>
    <row r="497" spans="1:26" ht="13.2">
      <c r="A497" s="7">
        <v>499</v>
      </c>
      <c r="B497" s="8">
        <v>44182</v>
      </c>
      <c r="C497" s="9" t="s">
        <v>739</v>
      </c>
      <c r="D497" s="9" t="s">
        <v>1320</v>
      </c>
      <c r="E497" s="9" t="s">
        <v>1321</v>
      </c>
      <c r="F497" s="10">
        <f>919730300037</f>
        <v>919730300037</v>
      </c>
      <c r="G497" s="9" t="s">
        <v>10</v>
      </c>
      <c r="H497" s="11" t="s">
        <v>173</v>
      </c>
      <c r="I497" s="11" t="s">
        <v>411</v>
      </c>
      <c r="J497" s="7" t="s">
        <v>174</v>
      </c>
      <c r="K497" s="7" t="s">
        <v>43</v>
      </c>
      <c r="L497" s="7" t="s">
        <v>43</v>
      </c>
      <c r="M497" s="7" t="s">
        <v>43</v>
      </c>
      <c r="N497" s="13"/>
      <c r="O497" s="13"/>
    </row>
    <row r="498" spans="1:26" ht="13.2">
      <c r="A498" s="7">
        <v>500</v>
      </c>
      <c r="B498" s="8">
        <v>44183</v>
      </c>
      <c r="C498" s="9" t="s">
        <v>753</v>
      </c>
      <c r="D498" s="9" t="s">
        <v>1322</v>
      </c>
      <c r="E498" s="9" t="s">
        <v>1323</v>
      </c>
      <c r="F498" s="10">
        <f>919850192525</f>
        <v>919850192525</v>
      </c>
      <c r="G498" s="9" t="s">
        <v>10</v>
      </c>
      <c r="H498" s="11" t="s">
        <v>365</v>
      </c>
      <c r="I498" s="29"/>
      <c r="J498" s="13"/>
      <c r="K498" s="13"/>
      <c r="L498" s="13"/>
      <c r="M498" s="13"/>
      <c r="N498" s="13"/>
      <c r="O498" s="13"/>
      <c r="P498" s="13"/>
      <c r="Q498" s="13"/>
      <c r="R498" s="13"/>
      <c r="S498" s="13"/>
      <c r="T498" s="13"/>
      <c r="U498" s="13"/>
      <c r="V498" s="13"/>
      <c r="W498" s="13"/>
      <c r="X498" s="13"/>
      <c r="Y498" s="13"/>
      <c r="Z498" s="13"/>
    </row>
    <row r="499" spans="1:26" ht="13.2">
      <c r="A499" s="7">
        <v>501</v>
      </c>
      <c r="B499" s="8">
        <v>44183</v>
      </c>
      <c r="C499" s="9" t="s">
        <v>739</v>
      </c>
      <c r="D499" s="9" t="s">
        <v>1324</v>
      </c>
      <c r="E499" s="9" t="s">
        <v>1325</v>
      </c>
      <c r="F499" s="10">
        <f>917737398221</f>
        <v>917737398221</v>
      </c>
      <c r="G499" s="9" t="s">
        <v>10</v>
      </c>
      <c r="H499" s="11" t="s">
        <v>211</v>
      </c>
      <c r="I499" s="11" t="s">
        <v>43</v>
      </c>
      <c r="J499" s="7" t="s">
        <v>43</v>
      </c>
      <c r="K499" s="13"/>
      <c r="L499" s="13"/>
      <c r="M499" s="13"/>
      <c r="N499" s="13"/>
      <c r="O499" s="13"/>
      <c r="P499" s="13"/>
      <c r="Q499" s="13"/>
      <c r="R499" s="13"/>
      <c r="S499" s="13"/>
      <c r="T499" s="13"/>
      <c r="U499" s="13"/>
      <c r="V499" s="13"/>
      <c r="W499" s="13"/>
      <c r="X499" s="13"/>
      <c r="Y499" s="13"/>
      <c r="Z499" s="13"/>
    </row>
    <row r="500" spans="1:26" ht="13.2">
      <c r="A500" s="21">
        <v>502</v>
      </c>
      <c r="B500" s="22">
        <v>44183</v>
      </c>
      <c r="C500" s="23" t="s">
        <v>753</v>
      </c>
      <c r="D500" s="23" t="s">
        <v>1326</v>
      </c>
      <c r="E500" s="23" t="s">
        <v>1327</v>
      </c>
      <c r="F500" s="36">
        <f>917391061782</f>
        <v>917391061782</v>
      </c>
      <c r="G500" s="23" t="s">
        <v>37</v>
      </c>
      <c r="H500" s="24" t="s">
        <v>411</v>
      </c>
      <c r="I500" s="24" t="s">
        <v>276</v>
      </c>
      <c r="J500" s="24" t="s">
        <v>276</v>
      </c>
      <c r="K500" s="21" t="s">
        <v>174</v>
      </c>
      <c r="L500" s="21" t="s">
        <v>43</v>
      </c>
      <c r="M500" s="21" t="s">
        <v>43</v>
      </c>
      <c r="N500" s="21" t="s">
        <v>43</v>
      </c>
      <c r="O500" s="21" t="s">
        <v>43</v>
      </c>
    </row>
    <row r="501" spans="1:26" ht="13.2">
      <c r="A501" s="25">
        <v>503</v>
      </c>
      <c r="B501" s="26">
        <v>44183</v>
      </c>
      <c r="C501" s="17" t="s">
        <v>739</v>
      </c>
      <c r="D501" s="17" t="s">
        <v>1328</v>
      </c>
      <c r="E501" s="17" t="s">
        <v>1329</v>
      </c>
      <c r="F501" s="18">
        <f>919665717334</f>
        <v>919665717334</v>
      </c>
      <c r="G501" s="17" t="s">
        <v>37</v>
      </c>
      <c r="H501" s="19" t="s">
        <v>122</v>
      </c>
      <c r="I501" s="27"/>
      <c r="J501" s="28"/>
      <c r="K501" s="28"/>
      <c r="L501" s="28"/>
      <c r="M501" s="28"/>
      <c r="N501" s="28"/>
      <c r="O501" s="28"/>
      <c r="P501" s="28"/>
      <c r="Q501" s="28"/>
      <c r="R501" s="28"/>
      <c r="S501" s="28"/>
      <c r="T501" s="28"/>
      <c r="U501" s="28"/>
      <c r="V501" s="28"/>
      <c r="W501" s="28"/>
      <c r="X501" s="28"/>
      <c r="Y501" s="28"/>
      <c r="Z501" s="28"/>
    </row>
    <row r="502" spans="1:26" ht="13.2">
      <c r="A502" s="7">
        <v>504</v>
      </c>
      <c r="B502" s="8">
        <v>44183</v>
      </c>
      <c r="C502" s="9" t="s">
        <v>749</v>
      </c>
      <c r="D502" s="9" t="s">
        <v>1330</v>
      </c>
      <c r="E502" s="9" t="s">
        <v>1331</v>
      </c>
      <c r="F502" s="10">
        <f>919145662140</f>
        <v>919145662140</v>
      </c>
      <c r="G502" s="9" t="s">
        <v>10</v>
      </c>
      <c r="H502" s="11" t="s">
        <v>380</v>
      </c>
      <c r="I502" s="11" t="s">
        <v>345</v>
      </c>
      <c r="J502" s="11" t="s">
        <v>411</v>
      </c>
      <c r="K502" s="7" t="s">
        <v>1332</v>
      </c>
      <c r="L502" s="7" t="s">
        <v>1332</v>
      </c>
      <c r="M502" s="7" t="s">
        <v>345</v>
      </c>
      <c r="N502" s="7" t="s">
        <v>345</v>
      </c>
      <c r="O502" s="7" t="s">
        <v>345</v>
      </c>
      <c r="P502" s="7" t="s">
        <v>345</v>
      </c>
      <c r="Q502" s="13"/>
      <c r="R502" s="13"/>
      <c r="S502" s="13"/>
      <c r="T502" s="13"/>
      <c r="U502" s="13"/>
      <c r="V502" s="13"/>
      <c r="W502" s="13"/>
      <c r="X502" s="13"/>
      <c r="Y502" s="13"/>
      <c r="Z502" s="13"/>
    </row>
    <row r="503" spans="1:26" ht="13.2">
      <c r="A503" s="21">
        <v>505</v>
      </c>
      <c r="B503" s="22">
        <v>44183</v>
      </c>
      <c r="C503" s="23" t="s">
        <v>753</v>
      </c>
      <c r="D503" s="23" t="s">
        <v>1333</v>
      </c>
      <c r="E503" s="23" t="s">
        <v>1334</v>
      </c>
      <c r="F503" s="36">
        <f>919975606913</f>
        <v>919975606913</v>
      </c>
      <c r="G503" s="23" t="s">
        <v>37</v>
      </c>
      <c r="H503" s="34" t="s">
        <v>811</v>
      </c>
      <c r="I503" s="24" t="s">
        <v>43</v>
      </c>
      <c r="J503" s="21" t="s">
        <v>43</v>
      </c>
      <c r="K503" s="21" t="s">
        <v>43</v>
      </c>
      <c r="L503" s="21" t="s">
        <v>43</v>
      </c>
      <c r="M503" s="21" t="s">
        <v>43</v>
      </c>
      <c r="N503" s="21" t="s">
        <v>1335</v>
      </c>
      <c r="O503" s="21" t="s">
        <v>43</v>
      </c>
    </row>
    <row r="504" spans="1:26" ht="13.2">
      <c r="A504" s="7">
        <v>506</v>
      </c>
      <c r="B504" s="8">
        <v>44183</v>
      </c>
      <c r="C504" s="9" t="s">
        <v>749</v>
      </c>
      <c r="D504" s="9" t="s">
        <v>1336</v>
      </c>
      <c r="E504" s="9" t="s">
        <v>1337</v>
      </c>
      <c r="F504" s="10">
        <f>919561040621</f>
        <v>919561040621</v>
      </c>
      <c r="G504" s="9" t="s">
        <v>10</v>
      </c>
      <c r="H504" s="11" t="s">
        <v>1338</v>
      </c>
      <c r="I504" s="29"/>
      <c r="J504" s="13"/>
      <c r="K504" s="13"/>
      <c r="L504" s="13"/>
      <c r="M504" s="13"/>
      <c r="N504" s="13"/>
      <c r="O504" s="13"/>
      <c r="P504" s="13"/>
      <c r="Q504" s="13"/>
      <c r="R504" s="13"/>
      <c r="S504" s="13"/>
      <c r="T504" s="13"/>
      <c r="U504" s="13"/>
      <c r="V504" s="13"/>
      <c r="W504" s="13"/>
      <c r="X504" s="13"/>
      <c r="Y504" s="13"/>
      <c r="Z504" s="13"/>
    </row>
    <row r="505" spans="1:26" ht="13.2">
      <c r="A505" s="7">
        <v>507</v>
      </c>
      <c r="B505" s="8">
        <v>44183</v>
      </c>
      <c r="C505" s="9" t="s">
        <v>749</v>
      </c>
      <c r="D505" s="9" t="s">
        <v>1339</v>
      </c>
      <c r="E505" s="9" t="s">
        <v>1340</v>
      </c>
      <c r="F505" s="10">
        <f>919921111527</f>
        <v>919921111527</v>
      </c>
      <c r="G505" s="9" t="s">
        <v>10</v>
      </c>
      <c r="H505" s="11" t="s">
        <v>1341</v>
      </c>
      <c r="I505" s="29"/>
      <c r="J505" s="13"/>
      <c r="K505" s="13"/>
      <c r="L505" s="13"/>
      <c r="M505" s="13"/>
    </row>
    <row r="506" spans="1:26" ht="13.2">
      <c r="A506" s="30">
        <v>508</v>
      </c>
      <c r="B506" s="31">
        <v>44184</v>
      </c>
      <c r="C506" s="32" t="s">
        <v>753</v>
      </c>
      <c r="D506" s="32" t="s">
        <v>1342</v>
      </c>
      <c r="E506" s="32" t="s">
        <v>1343</v>
      </c>
      <c r="F506" s="33">
        <f>919926389254</f>
        <v>919926389254</v>
      </c>
      <c r="G506" s="32" t="s">
        <v>10</v>
      </c>
      <c r="H506" s="34" t="s">
        <v>811</v>
      </c>
      <c r="I506" s="34" t="s">
        <v>43</v>
      </c>
      <c r="J506" s="30" t="s">
        <v>43</v>
      </c>
      <c r="K506" s="35"/>
      <c r="L506" s="35"/>
      <c r="M506" s="35"/>
      <c r="N506" s="35"/>
      <c r="O506" s="35"/>
      <c r="P506" s="35"/>
      <c r="Q506" s="35"/>
      <c r="R506" s="35"/>
      <c r="S506" s="35"/>
      <c r="T506" s="35"/>
      <c r="U506" s="35"/>
      <c r="V506" s="35"/>
      <c r="W506" s="35"/>
      <c r="X506" s="35"/>
      <c r="Y506" s="35"/>
      <c r="Z506" s="35"/>
    </row>
    <row r="507" spans="1:26" ht="13.2">
      <c r="A507" s="25">
        <v>509</v>
      </c>
      <c r="B507" s="26">
        <v>44184</v>
      </c>
      <c r="C507" s="17" t="s">
        <v>739</v>
      </c>
      <c r="D507" s="17" t="s">
        <v>1344</v>
      </c>
      <c r="E507" s="17" t="s">
        <v>1345</v>
      </c>
      <c r="F507" s="18">
        <f>919730667963</f>
        <v>919730667963</v>
      </c>
      <c r="G507" s="17" t="s">
        <v>10</v>
      </c>
      <c r="H507" s="19" t="s">
        <v>122</v>
      </c>
      <c r="I507" s="27"/>
      <c r="J507" s="28"/>
      <c r="K507" s="28"/>
      <c r="L507" s="28"/>
      <c r="M507" s="28"/>
      <c r="N507" s="28"/>
      <c r="O507" s="28"/>
      <c r="P507" s="28"/>
      <c r="Q507" s="28"/>
      <c r="R507" s="28"/>
      <c r="S507" s="28"/>
      <c r="T507" s="28"/>
      <c r="U507" s="28"/>
      <c r="V507" s="28"/>
      <c r="W507" s="28"/>
      <c r="X507" s="28"/>
      <c r="Y507" s="28"/>
      <c r="Z507" s="28"/>
    </row>
    <row r="508" spans="1:26" ht="13.2">
      <c r="A508" s="21">
        <v>510</v>
      </c>
      <c r="B508" s="22">
        <v>44184</v>
      </c>
      <c r="C508" s="23" t="s">
        <v>753</v>
      </c>
      <c r="D508" s="23" t="s">
        <v>1346</v>
      </c>
      <c r="E508" s="23" t="s">
        <v>1347</v>
      </c>
      <c r="F508" s="36">
        <f>9109890906225</f>
        <v>9109890906225</v>
      </c>
      <c r="G508" s="23" t="s">
        <v>10</v>
      </c>
      <c r="H508" s="24" t="s">
        <v>1348</v>
      </c>
      <c r="I508" s="24" t="s">
        <v>276</v>
      </c>
    </row>
    <row r="509" spans="1:26" ht="13.2">
      <c r="A509" s="25">
        <v>511</v>
      </c>
      <c r="B509" s="26">
        <v>44184</v>
      </c>
      <c r="C509" s="17" t="s">
        <v>739</v>
      </c>
      <c r="D509" s="17" t="s">
        <v>1349</v>
      </c>
      <c r="E509" s="17" t="s">
        <v>1350</v>
      </c>
      <c r="F509" s="18">
        <f>918888199763</f>
        <v>918888199763</v>
      </c>
      <c r="G509" s="17" t="s">
        <v>1351</v>
      </c>
      <c r="H509" s="19" t="s">
        <v>122</v>
      </c>
      <c r="I509" s="19" t="s">
        <v>411</v>
      </c>
      <c r="J509" s="28"/>
      <c r="K509" s="28"/>
      <c r="L509" s="28"/>
      <c r="M509" s="28"/>
      <c r="N509" s="28"/>
      <c r="O509" s="28"/>
      <c r="P509" s="28"/>
      <c r="Q509" s="28"/>
      <c r="R509" s="28"/>
      <c r="S509" s="28"/>
      <c r="T509" s="28"/>
      <c r="U509" s="28"/>
      <c r="V509" s="28"/>
      <c r="W509" s="28"/>
      <c r="X509" s="28"/>
      <c r="Y509" s="28"/>
      <c r="Z509" s="28"/>
    </row>
    <row r="510" spans="1:26" ht="13.2">
      <c r="A510" s="21">
        <v>512</v>
      </c>
      <c r="B510" s="22">
        <v>44184</v>
      </c>
      <c r="C510" s="23" t="s">
        <v>739</v>
      </c>
      <c r="D510" s="23" t="s">
        <v>1352</v>
      </c>
      <c r="E510" s="23" t="s">
        <v>1353</v>
      </c>
      <c r="F510" s="36">
        <f>919004517519</f>
        <v>919004517519</v>
      </c>
      <c r="G510" s="23" t="s">
        <v>10</v>
      </c>
      <c r="H510" s="24" t="s">
        <v>1354</v>
      </c>
      <c r="I510" s="24" t="s">
        <v>1171</v>
      </c>
    </row>
    <row r="511" spans="1:26" ht="13.2">
      <c r="A511" s="25">
        <v>513</v>
      </c>
      <c r="B511" s="26">
        <v>44184</v>
      </c>
      <c r="C511" s="17" t="s">
        <v>753</v>
      </c>
      <c r="D511" s="17" t="s">
        <v>1355</v>
      </c>
      <c r="E511" s="17" t="s">
        <v>1356</v>
      </c>
      <c r="F511" s="18">
        <f>918087821294</f>
        <v>918087821294</v>
      </c>
      <c r="G511" s="17" t="s">
        <v>10</v>
      </c>
      <c r="H511" s="19" t="s">
        <v>122</v>
      </c>
      <c r="I511" s="19" t="s">
        <v>411</v>
      </c>
      <c r="J511" s="28"/>
      <c r="K511" s="28"/>
      <c r="L511" s="28"/>
      <c r="M511" s="28"/>
      <c r="N511" s="28"/>
      <c r="O511" s="28"/>
      <c r="P511" s="28"/>
      <c r="Q511" s="28"/>
      <c r="R511" s="28"/>
      <c r="S511" s="28"/>
      <c r="T511" s="28"/>
      <c r="U511" s="28"/>
      <c r="V511" s="28"/>
      <c r="W511" s="28"/>
      <c r="X511" s="28"/>
      <c r="Y511" s="28"/>
      <c r="Z511" s="28"/>
    </row>
    <row r="512" spans="1:26" ht="13.2">
      <c r="A512" s="30">
        <v>514</v>
      </c>
      <c r="B512" s="31">
        <v>44184</v>
      </c>
      <c r="C512" s="32" t="s">
        <v>739</v>
      </c>
      <c r="D512" s="32" t="s">
        <v>1357</v>
      </c>
      <c r="E512" s="32" t="s">
        <v>1358</v>
      </c>
      <c r="F512" s="33">
        <f>919860467721</f>
        <v>919860467721</v>
      </c>
      <c r="G512" s="32" t="s">
        <v>37</v>
      </c>
      <c r="H512" s="34" t="s">
        <v>811</v>
      </c>
      <c r="I512" s="34">
        <v>7588319605</v>
      </c>
      <c r="J512" s="30" t="s">
        <v>43</v>
      </c>
      <c r="K512" s="30" t="s">
        <v>43</v>
      </c>
      <c r="L512" s="30" t="s">
        <v>43</v>
      </c>
      <c r="M512" s="30" t="s">
        <v>43</v>
      </c>
      <c r="N512" s="30" t="s">
        <v>43</v>
      </c>
      <c r="O512" s="30" t="s">
        <v>43</v>
      </c>
      <c r="P512" s="35"/>
      <c r="Q512" s="35"/>
      <c r="R512" s="35"/>
      <c r="S512" s="35"/>
      <c r="T512" s="35"/>
      <c r="U512" s="35"/>
      <c r="V512" s="35"/>
      <c r="W512" s="35"/>
      <c r="X512" s="35"/>
      <c r="Y512" s="35"/>
      <c r="Z512" s="35"/>
    </row>
    <row r="513" spans="1:26" ht="13.2">
      <c r="A513" s="7">
        <v>515</v>
      </c>
      <c r="B513" s="8">
        <v>44184</v>
      </c>
      <c r="C513" s="9" t="s">
        <v>749</v>
      </c>
      <c r="D513" s="9" t="s">
        <v>826</v>
      </c>
      <c r="E513" s="9" t="s">
        <v>827</v>
      </c>
      <c r="F513" s="10">
        <f>17745015143</f>
        <v>17745015143</v>
      </c>
      <c r="G513" s="9" t="s">
        <v>10</v>
      </c>
      <c r="H513" s="11" t="s">
        <v>173</v>
      </c>
      <c r="I513" s="29"/>
      <c r="J513" s="13"/>
      <c r="K513" s="13"/>
      <c r="L513" s="13"/>
      <c r="M513" s="13"/>
      <c r="N513" s="13"/>
      <c r="O513" s="13"/>
      <c r="P513" s="13"/>
      <c r="Q513" s="13"/>
      <c r="R513" s="13"/>
      <c r="S513" s="13"/>
      <c r="T513" s="13"/>
      <c r="U513" s="13"/>
      <c r="V513" s="13"/>
      <c r="W513" s="13"/>
      <c r="X513" s="13"/>
      <c r="Y513" s="13"/>
      <c r="Z513" s="13"/>
    </row>
    <row r="514" spans="1:26" ht="13.2">
      <c r="A514" s="7">
        <v>516</v>
      </c>
      <c r="B514" s="8">
        <v>44184</v>
      </c>
      <c r="C514" s="9" t="s">
        <v>753</v>
      </c>
      <c r="D514" s="9" t="s">
        <v>1359</v>
      </c>
      <c r="E514" s="9" t="s">
        <v>1360</v>
      </c>
      <c r="F514" s="10">
        <f>919001298999</f>
        <v>919001298999</v>
      </c>
      <c r="G514" s="9" t="s">
        <v>10</v>
      </c>
      <c r="H514" s="11" t="s">
        <v>211</v>
      </c>
      <c r="I514" s="29"/>
      <c r="J514" s="13"/>
      <c r="K514" s="13"/>
      <c r="L514" s="13"/>
      <c r="M514" s="13"/>
      <c r="N514" s="13"/>
      <c r="O514" s="13"/>
      <c r="P514" s="13"/>
      <c r="Q514" s="13"/>
      <c r="R514" s="13"/>
      <c r="S514" s="13"/>
      <c r="T514" s="13"/>
      <c r="U514" s="13"/>
      <c r="V514" s="13"/>
      <c r="W514" s="13"/>
      <c r="X514" s="13"/>
      <c r="Y514" s="13"/>
      <c r="Z514" s="13"/>
    </row>
    <row r="515" spans="1:26" ht="13.2">
      <c r="A515" s="30">
        <v>517</v>
      </c>
      <c r="B515" s="31">
        <v>44185</v>
      </c>
      <c r="C515" s="32" t="s">
        <v>739</v>
      </c>
      <c r="D515" s="32" t="s">
        <v>1361</v>
      </c>
      <c r="E515" s="32" t="s">
        <v>1362</v>
      </c>
      <c r="F515" s="33">
        <f>918275394856</f>
        <v>918275394856</v>
      </c>
      <c r="G515" s="32" t="s">
        <v>10</v>
      </c>
      <c r="H515" s="34" t="s">
        <v>1363</v>
      </c>
      <c r="I515" s="34" t="s">
        <v>43</v>
      </c>
      <c r="J515" s="30" t="s">
        <v>43</v>
      </c>
      <c r="K515" s="35"/>
      <c r="L515" s="35"/>
      <c r="M515" s="35"/>
      <c r="N515" s="35"/>
      <c r="O515" s="35"/>
      <c r="P515" s="35"/>
      <c r="Q515" s="35"/>
      <c r="R515" s="35"/>
      <c r="S515" s="35"/>
      <c r="T515" s="35"/>
      <c r="U515" s="35"/>
      <c r="V515" s="35"/>
      <c r="W515" s="35"/>
      <c r="X515" s="35"/>
      <c r="Y515" s="35"/>
      <c r="Z515" s="35"/>
    </row>
    <row r="516" spans="1:26" ht="13.2">
      <c r="A516" s="7">
        <v>518</v>
      </c>
      <c r="B516" s="8">
        <v>44185</v>
      </c>
      <c r="C516" s="9" t="s">
        <v>739</v>
      </c>
      <c r="D516" s="9" t="s">
        <v>1364</v>
      </c>
      <c r="E516" s="9" t="s">
        <v>1365</v>
      </c>
      <c r="F516" s="10">
        <f>918888900651</f>
        <v>918888900651</v>
      </c>
      <c r="G516" s="9" t="s">
        <v>10</v>
      </c>
      <c r="H516" s="11" t="s">
        <v>173</v>
      </c>
      <c r="I516" s="29"/>
      <c r="J516" s="13"/>
      <c r="K516" s="13"/>
      <c r="L516" s="13"/>
      <c r="M516" s="13"/>
    </row>
    <row r="517" spans="1:26" ht="13.2">
      <c r="A517" s="7">
        <v>519</v>
      </c>
      <c r="B517" s="8">
        <v>44185</v>
      </c>
      <c r="C517" s="9" t="s">
        <v>749</v>
      </c>
      <c r="D517" s="9" t="s">
        <v>1366</v>
      </c>
      <c r="E517" s="9" t="s">
        <v>1367</v>
      </c>
      <c r="F517" s="53">
        <v>9987816838</v>
      </c>
      <c r="G517" s="9" t="s">
        <v>10</v>
      </c>
      <c r="H517" s="11" t="s">
        <v>1368</v>
      </c>
      <c r="I517" s="29"/>
      <c r="J517" s="13"/>
      <c r="K517" s="13"/>
      <c r="L517" s="13"/>
      <c r="M517" s="13"/>
      <c r="N517" s="13"/>
      <c r="O517" s="13"/>
      <c r="P517" s="13"/>
      <c r="Q517" s="13"/>
      <c r="R517" s="13"/>
      <c r="S517" s="13"/>
      <c r="T517" s="13"/>
      <c r="U517" s="13"/>
      <c r="V517" s="13"/>
      <c r="W517" s="13"/>
      <c r="X517" s="13"/>
      <c r="Y517" s="13"/>
      <c r="Z517" s="13"/>
    </row>
    <row r="518" spans="1:26" ht="13.2">
      <c r="A518" s="21">
        <v>520</v>
      </c>
      <c r="B518" s="22">
        <v>44185</v>
      </c>
      <c r="C518" s="23" t="s">
        <v>749</v>
      </c>
      <c r="D518" s="23" t="s">
        <v>1369</v>
      </c>
      <c r="E518" s="23" t="s">
        <v>1370</v>
      </c>
      <c r="F518" s="36">
        <f>917722002255</f>
        <v>917722002255</v>
      </c>
      <c r="G518" s="23" t="s">
        <v>37</v>
      </c>
      <c r="H518" s="24" t="s">
        <v>411</v>
      </c>
      <c r="I518" s="24" t="s">
        <v>43</v>
      </c>
      <c r="J518" s="21" t="s">
        <v>174</v>
      </c>
      <c r="K518" s="21" t="s">
        <v>43</v>
      </c>
      <c r="L518" s="21" t="s">
        <v>43</v>
      </c>
      <c r="M518" s="21" t="s">
        <v>43</v>
      </c>
      <c r="N518" s="21" t="s">
        <v>43</v>
      </c>
      <c r="O518" s="21" t="s">
        <v>43</v>
      </c>
    </row>
    <row r="519" spans="1:26" ht="13.2">
      <c r="A519" s="7">
        <v>521</v>
      </c>
      <c r="B519" s="8">
        <v>44185</v>
      </c>
      <c r="C519" s="9" t="s">
        <v>753</v>
      </c>
      <c r="D519" s="9" t="s">
        <v>1371</v>
      </c>
      <c r="E519" s="9" t="s">
        <v>1372</v>
      </c>
      <c r="F519" s="10">
        <f>917977138142</f>
        <v>917977138142</v>
      </c>
      <c r="G519" s="9" t="s">
        <v>37</v>
      </c>
      <c r="H519" s="11" t="s">
        <v>211</v>
      </c>
      <c r="I519" s="29"/>
      <c r="J519" s="13"/>
      <c r="K519" s="13"/>
      <c r="L519" s="13"/>
      <c r="M519" s="13"/>
      <c r="N519" s="13"/>
      <c r="O519" s="13"/>
      <c r="P519" s="13"/>
      <c r="Q519" s="13"/>
      <c r="R519" s="13"/>
      <c r="S519" s="13"/>
      <c r="T519" s="13"/>
      <c r="U519" s="13"/>
      <c r="V519" s="13"/>
      <c r="W519" s="13"/>
      <c r="X519" s="13"/>
      <c r="Y519" s="13"/>
      <c r="Z519" s="13"/>
    </row>
    <row r="520" spans="1:26" ht="13.2">
      <c r="A520" s="30">
        <v>522</v>
      </c>
      <c r="B520" s="31">
        <v>44185</v>
      </c>
      <c r="C520" s="32" t="s">
        <v>739</v>
      </c>
      <c r="D520" s="32" t="s">
        <v>1373</v>
      </c>
      <c r="E520" s="32" t="s">
        <v>1374</v>
      </c>
      <c r="F520" s="33">
        <f>919096130086</f>
        <v>919096130086</v>
      </c>
      <c r="G520" s="32" t="s">
        <v>37</v>
      </c>
      <c r="H520" s="34" t="s">
        <v>811</v>
      </c>
      <c r="I520" s="34" t="s">
        <v>43</v>
      </c>
      <c r="J520" s="34" t="s">
        <v>43</v>
      </c>
      <c r="K520" s="34" t="s">
        <v>43</v>
      </c>
      <c r="L520" s="34" t="s">
        <v>43</v>
      </c>
      <c r="M520" s="34" t="s">
        <v>43</v>
      </c>
      <c r="N520" s="34" t="s">
        <v>43</v>
      </c>
      <c r="O520" s="34" t="s">
        <v>43</v>
      </c>
      <c r="P520" s="34" t="s">
        <v>43</v>
      </c>
      <c r="Q520" s="35"/>
      <c r="R520" s="35"/>
      <c r="S520" s="35"/>
      <c r="T520" s="35"/>
      <c r="U520" s="35"/>
      <c r="V520" s="35"/>
      <c r="W520" s="35"/>
      <c r="X520" s="35"/>
      <c r="Y520" s="35"/>
      <c r="Z520" s="35"/>
    </row>
    <row r="521" spans="1:26" ht="13.2">
      <c r="A521" s="30">
        <v>523</v>
      </c>
      <c r="B521" s="31">
        <v>44185</v>
      </c>
      <c r="C521" s="32" t="s">
        <v>749</v>
      </c>
      <c r="D521" s="32" t="s">
        <v>1375</v>
      </c>
      <c r="E521" s="32" t="s">
        <v>1376</v>
      </c>
      <c r="F521" s="33">
        <f>917350560674</f>
        <v>917350560674</v>
      </c>
      <c r="G521" s="32" t="s">
        <v>10</v>
      </c>
      <c r="H521" s="34" t="s">
        <v>1377</v>
      </c>
      <c r="I521" s="34" t="s">
        <v>43</v>
      </c>
      <c r="J521" s="34" t="s">
        <v>43</v>
      </c>
      <c r="K521" s="34" t="s">
        <v>43</v>
      </c>
      <c r="L521" s="34" t="s">
        <v>43</v>
      </c>
      <c r="M521" s="34" t="s">
        <v>43</v>
      </c>
      <c r="N521" s="34" t="s">
        <v>43</v>
      </c>
      <c r="O521" s="34" t="s">
        <v>43</v>
      </c>
      <c r="P521" s="35"/>
      <c r="Q521" s="35"/>
      <c r="R521" s="35"/>
      <c r="S521" s="12"/>
      <c r="T521" s="12"/>
      <c r="U521" s="12"/>
      <c r="V521" s="12"/>
      <c r="W521" s="12"/>
      <c r="X521" s="12"/>
      <c r="Y521" s="12"/>
      <c r="Z521" s="12"/>
    </row>
    <row r="522" spans="1:26" ht="13.2">
      <c r="A522" s="21">
        <v>524</v>
      </c>
      <c r="B522" s="22">
        <v>44189</v>
      </c>
      <c r="C522" s="23" t="s">
        <v>739</v>
      </c>
      <c r="D522" s="23" t="s">
        <v>1378</v>
      </c>
      <c r="E522" s="23" t="s">
        <v>1379</v>
      </c>
      <c r="F522" s="36">
        <f>919823536689</f>
        <v>919823536689</v>
      </c>
      <c r="G522" s="23" t="s">
        <v>10</v>
      </c>
      <c r="H522" s="24" t="s">
        <v>358</v>
      </c>
      <c r="I522" s="24" t="s">
        <v>43</v>
      </c>
      <c r="J522" s="24" t="s">
        <v>43</v>
      </c>
      <c r="K522" s="21" t="s">
        <v>1380</v>
      </c>
    </row>
    <row r="523" spans="1:26" ht="13.2">
      <c r="A523" s="7">
        <v>525</v>
      </c>
      <c r="B523" s="8">
        <v>44189</v>
      </c>
      <c r="C523" s="9" t="s">
        <v>749</v>
      </c>
      <c r="D523" s="9" t="s">
        <v>1381</v>
      </c>
      <c r="E523" s="9" t="s">
        <v>1382</v>
      </c>
      <c r="F523" s="10">
        <f>918087985773</f>
        <v>918087985773</v>
      </c>
      <c r="G523" s="9" t="s">
        <v>10</v>
      </c>
      <c r="H523" s="11" t="s">
        <v>173</v>
      </c>
      <c r="I523" s="11" t="s">
        <v>411</v>
      </c>
      <c r="J523" s="7" t="s">
        <v>24</v>
      </c>
      <c r="K523" s="13"/>
      <c r="L523" s="13"/>
      <c r="M523" s="13"/>
      <c r="N523" s="13"/>
      <c r="O523" s="13"/>
      <c r="P523" s="13"/>
      <c r="Q523" s="13"/>
      <c r="R523" s="13"/>
      <c r="S523" s="13"/>
      <c r="T523" s="13"/>
      <c r="U523" s="13"/>
      <c r="V523" s="13"/>
      <c r="W523" s="13"/>
      <c r="X523" s="13"/>
      <c r="Y523" s="13"/>
      <c r="Z523" s="13"/>
    </row>
    <row r="524" spans="1:26" ht="13.2">
      <c r="A524" s="25">
        <v>526</v>
      </c>
      <c r="B524" s="26">
        <v>44189</v>
      </c>
      <c r="C524" s="17" t="s">
        <v>739</v>
      </c>
      <c r="D524" s="17" t="s">
        <v>1383</v>
      </c>
      <c r="E524" s="17" t="s">
        <v>1384</v>
      </c>
      <c r="F524" s="18">
        <f>9109890494539</f>
        <v>9109890494539</v>
      </c>
      <c r="G524" s="17" t="s">
        <v>1385</v>
      </c>
      <c r="H524" s="19" t="s">
        <v>122</v>
      </c>
      <c r="I524" s="27"/>
      <c r="J524" s="28"/>
      <c r="K524" s="28"/>
      <c r="L524" s="28"/>
      <c r="M524" s="28"/>
      <c r="N524" s="28"/>
      <c r="O524" s="28"/>
      <c r="P524" s="28"/>
      <c r="Q524" s="28"/>
      <c r="R524" s="28"/>
      <c r="S524" s="28"/>
      <c r="T524" s="28"/>
      <c r="U524" s="28"/>
      <c r="V524" s="28"/>
      <c r="W524" s="28"/>
      <c r="X524" s="28"/>
      <c r="Y524" s="28"/>
      <c r="Z524" s="28"/>
    </row>
    <row r="525" spans="1:26" ht="13.2">
      <c r="A525" s="7">
        <v>527</v>
      </c>
      <c r="B525" s="8">
        <v>44189</v>
      </c>
      <c r="C525" s="9" t="s">
        <v>739</v>
      </c>
      <c r="D525" s="9" t="s">
        <v>1386</v>
      </c>
      <c r="E525" s="9" t="s">
        <v>1387</v>
      </c>
      <c r="F525" s="10">
        <f>917507450008</f>
        <v>917507450008</v>
      </c>
      <c r="G525" s="9" t="s">
        <v>10</v>
      </c>
      <c r="H525" s="11" t="s">
        <v>1388</v>
      </c>
      <c r="I525" s="29"/>
      <c r="J525" s="13"/>
      <c r="K525" s="13"/>
      <c r="L525" s="13"/>
      <c r="M525" s="13"/>
      <c r="N525" s="13"/>
      <c r="O525" s="13"/>
      <c r="P525" s="13"/>
      <c r="Q525" s="13"/>
      <c r="R525" s="13"/>
      <c r="S525" s="13"/>
      <c r="T525" s="13"/>
      <c r="U525" s="13"/>
      <c r="V525" s="13"/>
      <c r="W525" s="13"/>
      <c r="X525" s="13"/>
      <c r="Y525" s="13"/>
      <c r="Z525" s="13"/>
    </row>
    <row r="526" spans="1:26" ht="13.2">
      <c r="A526" s="25">
        <v>528</v>
      </c>
      <c r="B526" s="26">
        <v>44190</v>
      </c>
      <c r="C526" s="17" t="s">
        <v>753</v>
      </c>
      <c r="D526" s="17" t="s">
        <v>1389</v>
      </c>
      <c r="E526" s="17" t="s">
        <v>1390</v>
      </c>
      <c r="F526" s="18">
        <f>9109764522515</f>
        <v>9109764522515</v>
      </c>
      <c r="G526" s="17" t="s">
        <v>10</v>
      </c>
      <c r="H526" s="19" t="s">
        <v>353</v>
      </c>
      <c r="I526" s="19" t="s">
        <v>43</v>
      </c>
      <c r="J526" s="25" t="s">
        <v>43</v>
      </c>
      <c r="K526" s="28"/>
      <c r="L526" s="28"/>
      <c r="M526" s="28"/>
      <c r="N526" s="28"/>
      <c r="O526" s="28"/>
      <c r="P526" s="28"/>
      <c r="Q526" s="28"/>
      <c r="R526" s="28"/>
      <c r="S526" s="28"/>
      <c r="T526" s="28"/>
      <c r="U526" s="28"/>
      <c r="V526" s="28"/>
      <c r="W526" s="28"/>
      <c r="X526" s="28"/>
      <c r="Y526" s="28"/>
      <c r="Z526" s="28"/>
    </row>
    <row r="527" spans="1:26" ht="13.2">
      <c r="A527" s="25">
        <v>529</v>
      </c>
      <c r="B527" s="26">
        <v>44190</v>
      </c>
      <c r="C527" s="17" t="s">
        <v>739</v>
      </c>
      <c r="D527" s="17" t="s">
        <v>1391</v>
      </c>
      <c r="E527" s="17" t="s">
        <v>1392</v>
      </c>
      <c r="F527" s="18">
        <f>919834715565</f>
        <v>919834715565</v>
      </c>
      <c r="G527" s="17" t="s">
        <v>37</v>
      </c>
      <c r="H527" s="19" t="s">
        <v>353</v>
      </c>
      <c r="I527" s="27"/>
      <c r="J527" s="28"/>
      <c r="K527" s="28"/>
      <c r="L527" s="28"/>
      <c r="M527" s="28"/>
      <c r="N527" s="28"/>
      <c r="O527" s="28"/>
      <c r="P527" s="28"/>
      <c r="Q527" s="28"/>
      <c r="R527" s="28"/>
      <c r="S527" s="28"/>
      <c r="T527" s="28"/>
      <c r="U527" s="28"/>
      <c r="V527" s="28"/>
      <c r="W527" s="28"/>
      <c r="X527" s="28"/>
      <c r="Y527" s="28"/>
      <c r="Z527" s="28"/>
    </row>
    <row r="528" spans="1:26" ht="13.2">
      <c r="A528" s="7">
        <v>530</v>
      </c>
      <c r="B528" s="8">
        <v>44191</v>
      </c>
      <c r="C528" s="9" t="s">
        <v>749</v>
      </c>
      <c r="D528" s="9" t="s">
        <v>1393</v>
      </c>
      <c r="E528" s="9" t="s">
        <v>1394</v>
      </c>
      <c r="F528" s="10">
        <f>918087691943</f>
        <v>918087691943</v>
      </c>
      <c r="G528" s="9" t="s">
        <v>1395</v>
      </c>
      <c r="H528" s="11" t="s">
        <v>211</v>
      </c>
      <c r="I528" s="29"/>
      <c r="J528" s="13"/>
      <c r="K528" s="13"/>
      <c r="L528" s="13"/>
      <c r="M528" s="13"/>
      <c r="N528" s="13"/>
      <c r="O528" s="13"/>
      <c r="P528" s="13"/>
      <c r="Q528" s="13"/>
      <c r="R528" s="13"/>
      <c r="S528" s="13"/>
      <c r="T528" s="13"/>
      <c r="U528" s="13"/>
      <c r="V528" s="13"/>
      <c r="W528" s="13"/>
      <c r="X528" s="13"/>
      <c r="Y528" s="13"/>
      <c r="Z528" s="13"/>
    </row>
    <row r="529" spans="1:26" ht="13.2">
      <c r="A529" s="25">
        <v>531</v>
      </c>
      <c r="B529" s="26">
        <v>44191</v>
      </c>
      <c r="C529" s="17" t="s">
        <v>739</v>
      </c>
      <c r="D529" s="17" t="s">
        <v>1396</v>
      </c>
      <c r="E529" s="17" t="s">
        <v>1397</v>
      </c>
      <c r="F529" s="18">
        <f>918693048940</f>
        <v>918693048940</v>
      </c>
      <c r="G529" s="17" t="s">
        <v>10</v>
      </c>
      <c r="H529" s="19" t="s">
        <v>353</v>
      </c>
      <c r="I529" s="27"/>
      <c r="J529" s="28"/>
      <c r="K529" s="28"/>
      <c r="L529" s="28"/>
      <c r="M529" s="28"/>
      <c r="N529" s="28"/>
      <c r="O529" s="28"/>
      <c r="P529" s="28"/>
      <c r="Q529" s="28"/>
      <c r="R529" s="28"/>
      <c r="S529" s="28"/>
      <c r="T529" s="28"/>
      <c r="U529" s="28"/>
      <c r="V529" s="28"/>
      <c r="W529" s="28"/>
      <c r="X529" s="28"/>
      <c r="Y529" s="28"/>
      <c r="Z529" s="28"/>
    </row>
    <row r="530" spans="1:26" ht="13.2">
      <c r="A530" s="7">
        <v>532</v>
      </c>
      <c r="B530" s="8">
        <v>44191</v>
      </c>
      <c r="C530" s="9" t="s">
        <v>739</v>
      </c>
      <c r="D530" s="9" t="s">
        <v>1398</v>
      </c>
      <c r="E530" s="9" t="s">
        <v>1399</v>
      </c>
      <c r="F530" s="10">
        <f>918424944663</f>
        <v>918424944663</v>
      </c>
      <c r="G530" s="9" t="s">
        <v>10</v>
      </c>
      <c r="H530" s="11" t="s">
        <v>173</v>
      </c>
      <c r="I530" s="29"/>
      <c r="J530" s="13"/>
      <c r="K530" s="13"/>
      <c r="L530" s="13"/>
      <c r="M530" s="13"/>
      <c r="N530" s="13"/>
      <c r="O530" s="13"/>
      <c r="P530" s="13"/>
      <c r="Q530" s="13"/>
      <c r="R530" s="13"/>
      <c r="S530" s="13"/>
      <c r="T530" s="13"/>
      <c r="U530" s="13"/>
      <c r="V530" s="13"/>
      <c r="W530" s="13"/>
      <c r="X530" s="13"/>
      <c r="Y530" s="13"/>
      <c r="Z530" s="13"/>
    </row>
    <row r="531" spans="1:26" ht="13.2">
      <c r="A531" s="7">
        <v>533</v>
      </c>
      <c r="B531" s="8">
        <v>44191</v>
      </c>
      <c r="C531" s="9" t="s">
        <v>749</v>
      </c>
      <c r="D531" s="9" t="s">
        <v>1400</v>
      </c>
      <c r="E531" s="9" t="s">
        <v>1401</v>
      </c>
      <c r="F531" s="10">
        <f>917668707469</f>
        <v>917668707469</v>
      </c>
      <c r="G531" s="9" t="s">
        <v>10</v>
      </c>
      <c r="H531" s="11" t="s">
        <v>1402</v>
      </c>
      <c r="I531" s="29"/>
      <c r="J531" s="13"/>
      <c r="K531" s="13"/>
      <c r="L531" s="13"/>
      <c r="M531" s="13"/>
      <c r="N531" s="13"/>
      <c r="O531" s="13"/>
      <c r="P531" s="13"/>
      <c r="Q531" s="13"/>
      <c r="R531" s="13"/>
      <c r="S531" s="13"/>
      <c r="T531" s="13"/>
      <c r="U531" s="13"/>
      <c r="V531" s="13"/>
      <c r="W531" s="13"/>
      <c r="X531" s="13"/>
      <c r="Y531" s="13"/>
      <c r="Z531" s="13"/>
    </row>
    <row r="532" spans="1:26" ht="13.2">
      <c r="A532" s="30">
        <v>534</v>
      </c>
      <c r="B532" s="31">
        <v>44191</v>
      </c>
      <c r="C532" s="32" t="s">
        <v>749</v>
      </c>
      <c r="D532" s="32" t="s">
        <v>1403</v>
      </c>
      <c r="E532" s="32" t="s">
        <v>1404</v>
      </c>
      <c r="F532" s="33">
        <f>919970283948</f>
        <v>919970283948</v>
      </c>
      <c r="G532" s="32" t="s">
        <v>10</v>
      </c>
      <c r="H532" s="34" t="s">
        <v>1405</v>
      </c>
      <c r="I532" s="37"/>
      <c r="J532" s="35"/>
      <c r="K532" s="35"/>
      <c r="L532" s="35"/>
      <c r="M532" s="35"/>
      <c r="N532" s="35"/>
      <c r="O532" s="35"/>
      <c r="P532" s="35"/>
      <c r="Q532" s="35"/>
      <c r="R532" s="35"/>
      <c r="S532" s="35"/>
      <c r="T532" s="35"/>
      <c r="U532" s="35"/>
      <c r="V532" s="35"/>
      <c r="W532" s="35"/>
      <c r="X532" s="35"/>
      <c r="Y532" s="35"/>
      <c r="Z532" s="35"/>
    </row>
    <row r="533" spans="1:26" ht="13.2">
      <c r="A533" s="21">
        <v>535</v>
      </c>
      <c r="B533" s="22">
        <v>44191</v>
      </c>
      <c r="C533" s="23" t="s">
        <v>749</v>
      </c>
      <c r="D533" s="23" t="s">
        <v>1406</v>
      </c>
      <c r="E533" s="23" t="s">
        <v>1407</v>
      </c>
      <c r="F533" s="36">
        <f>918379865530</f>
        <v>918379865530</v>
      </c>
      <c r="G533" s="23" t="s">
        <v>37</v>
      </c>
      <c r="H533" s="24" t="s">
        <v>411</v>
      </c>
      <c r="I533" s="24" t="s">
        <v>43</v>
      </c>
      <c r="J533" s="21" t="s">
        <v>903</v>
      </c>
      <c r="K533" s="21" t="s">
        <v>43</v>
      </c>
      <c r="L533" s="21" t="s">
        <v>110</v>
      </c>
      <c r="M533" s="21" t="s">
        <v>43</v>
      </c>
      <c r="N533" s="21" t="s">
        <v>43</v>
      </c>
      <c r="O533" s="21" t="s">
        <v>43</v>
      </c>
    </row>
    <row r="534" spans="1:26" ht="13.2">
      <c r="A534" s="7">
        <v>536</v>
      </c>
      <c r="B534" s="8">
        <v>44191</v>
      </c>
      <c r="C534" s="9" t="s">
        <v>749</v>
      </c>
      <c r="D534" s="9" t="s">
        <v>1408</v>
      </c>
      <c r="E534" s="9" t="s">
        <v>1409</v>
      </c>
      <c r="F534" s="10">
        <f>919766463446</f>
        <v>919766463446</v>
      </c>
      <c r="G534" s="9" t="s">
        <v>10</v>
      </c>
      <c r="H534" s="11" t="s">
        <v>380</v>
      </c>
      <c r="I534" s="29"/>
      <c r="J534" s="13"/>
      <c r="K534" s="13"/>
      <c r="L534" s="13"/>
      <c r="M534" s="13"/>
      <c r="N534" s="13"/>
      <c r="O534" s="13"/>
      <c r="P534" s="13"/>
      <c r="Q534" s="13"/>
      <c r="R534" s="13"/>
      <c r="S534" s="13"/>
      <c r="T534" s="13"/>
      <c r="U534" s="13"/>
      <c r="V534" s="13"/>
      <c r="W534" s="13"/>
      <c r="X534" s="13"/>
      <c r="Y534" s="13"/>
      <c r="Z534" s="13"/>
    </row>
    <row r="535" spans="1:26" ht="13.2">
      <c r="A535" s="30">
        <v>537</v>
      </c>
      <c r="B535" s="31">
        <v>44191</v>
      </c>
      <c r="C535" s="32" t="s">
        <v>753</v>
      </c>
      <c r="D535" s="32" t="s">
        <v>1410</v>
      </c>
      <c r="E535" s="32" t="s">
        <v>1411</v>
      </c>
      <c r="F535" s="33">
        <f>918055813104</f>
        <v>918055813104</v>
      </c>
      <c r="G535" s="32" t="s">
        <v>10</v>
      </c>
      <c r="H535" s="34" t="s">
        <v>1412</v>
      </c>
      <c r="I535" s="34" t="s">
        <v>43</v>
      </c>
      <c r="J535" s="34" t="s">
        <v>43</v>
      </c>
      <c r="K535" s="34" t="s">
        <v>43</v>
      </c>
      <c r="L535" s="34" t="s">
        <v>43</v>
      </c>
      <c r="M535" s="34" t="s">
        <v>43</v>
      </c>
      <c r="N535" s="35"/>
      <c r="O535" s="35"/>
      <c r="P535" s="35"/>
      <c r="Q535" s="35"/>
      <c r="R535" s="35"/>
      <c r="S535" s="35"/>
      <c r="T535" s="35"/>
      <c r="U535" s="35"/>
      <c r="V535" s="35"/>
      <c r="W535" s="35"/>
      <c r="X535" s="35"/>
      <c r="Y535" s="35"/>
      <c r="Z535" s="35"/>
    </row>
    <row r="536" spans="1:26" ht="13.2">
      <c r="A536" s="7">
        <v>538</v>
      </c>
      <c r="B536" s="8">
        <v>44191</v>
      </c>
      <c r="C536" s="9" t="s">
        <v>749</v>
      </c>
      <c r="D536" s="9" t="s">
        <v>1413</v>
      </c>
      <c r="E536" s="9" t="s">
        <v>1414</v>
      </c>
      <c r="F536" s="10">
        <f>2349027460666</f>
        <v>2349027460666</v>
      </c>
      <c r="G536" s="9" t="s">
        <v>1415</v>
      </c>
      <c r="H536" s="11" t="s">
        <v>727</v>
      </c>
      <c r="I536" s="29"/>
      <c r="J536" s="13"/>
      <c r="K536" s="13"/>
      <c r="L536" s="13"/>
      <c r="M536" s="13"/>
    </row>
    <row r="537" spans="1:26" ht="13.2">
      <c r="A537" s="30">
        <v>539</v>
      </c>
      <c r="B537" s="31">
        <v>44191</v>
      </c>
      <c r="C537" s="32" t="s">
        <v>753</v>
      </c>
      <c r="D537" s="32" t="s">
        <v>1416</v>
      </c>
      <c r="E537" s="32" t="s">
        <v>1417</v>
      </c>
      <c r="F537" s="32" t="s">
        <v>1418</v>
      </c>
      <c r="G537" s="32" t="s">
        <v>487</v>
      </c>
      <c r="H537" s="34" t="s">
        <v>811</v>
      </c>
      <c r="I537" s="34" t="s">
        <v>43</v>
      </c>
      <c r="J537" s="30" t="s">
        <v>1419</v>
      </c>
      <c r="K537" s="30" t="s">
        <v>1420</v>
      </c>
      <c r="L537" s="30" t="s">
        <v>1421</v>
      </c>
      <c r="M537" s="35"/>
      <c r="N537" s="35"/>
      <c r="O537" s="35"/>
      <c r="P537" s="35"/>
      <c r="Q537" s="35"/>
      <c r="R537" s="35"/>
      <c r="S537" s="35"/>
      <c r="T537" s="35"/>
      <c r="U537" s="35"/>
      <c r="V537" s="35"/>
      <c r="W537" s="35"/>
      <c r="X537" s="35"/>
      <c r="Y537" s="35"/>
      <c r="Z537" s="35"/>
    </row>
    <row r="538" spans="1:26" ht="13.2">
      <c r="A538" s="30">
        <v>540</v>
      </c>
      <c r="B538" s="31">
        <v>44192</v>
      </c>
      <c r="C538" s="32" t="s">
        <v>753</v>
      </c>
      <c r="D538" s="32" t="s">
        <v>1422</v>
      </c>
      <c r="E538" s="32" t="s">
        <v>1423</v>
      </c>
      <c r="F538" s="33">
        <f>919970288165</f>
        <v>919970288165</v>
      </c>
      <c r="G538" s="32" t="s">
        <v>10</v>
      </c>
      <c r="H538" s="34" t="s">
        <v>811</v>
      </c>
      <c r="I538" s="34" t="s">
        <v>43</v>
      </c>
      <c r="J538" s="30" t="s">
        <v>43</v>
      </c>
      <c r="K538" s="30" t="s">
        <v>24</v>
      </c>
      <c r="L538" s="30" t="s">
        <v>24</v>
      </c>
      <c r="M538" s="30" t="s">
        <v>24</v>
      </c>
      <c r="N538" s="35"/>
      <c r="O538" s="35"/>
      <c r="P538" s="35"/>
      <c r="Q538" s="35"/>
      <c r="R538" s="35"/>
      <c r="S538" s="35"/>
      <c r="T538" s="35"/>
      <c r="U538" s="35"/>
      <c r="V538" s="35"/>
      <c r="W538" s="35"/>
      <c r="X538" s="35"/>
      <c r="Y538" s="35"/>
      <c r="Z538" s="35"/>
    </row>
    <row r="539" spans="1:26" ht="13.2">
      <c r="A539" s="21">
        <v>541</v>
      </c>
      <c r="B539" s="22">
        <v>44192</v>
      </c>
      <c r="C539" s="23" t="s">
        <v>739</v>
      </c>
      <c r="D539" s="23" t="s">
        <v>1424</v>
      </c>
      <c r="E539" s="23" t="s">
        <v>1425</v>
      </c>
      <c r="F539" s="23">
        <v>7276331212</v>
      </c>
      <c r="G539" s="23" t="s">
        <v>10</v>
      </c>
      <c r="H539" s="24" t="s">
        <v>411</v>
      </c>
      <c r="I539" s="24" t="s">
        <v>43</v>
      </c>
      <c r="J539" s="21" t="s">
        <v>43</v>
      </c>
      <c r="K539" s="21" t="s">
        <v>24</v>
      </c>
      <c r="L539" s="21" t="s">
        <v>24</v>
      </c>
      <c r="M539" s="21" t="s">
        <v>110</v>
      </c>
      <c r="N539" s="21" t="s">
        <v>24</v>
      </c>
      <c r="O539" s="21" t="s">
        <v>24</v>
      </c>
    </row>
    <row r="540" spans="1:26" ht="13.2">
      <c r="A540" s="7">
        <v>542</v>
      </c>
      <c r="B540" s="8">
        <v>44192</v>
      </c>
      <c r="C540" s="9" t="s">
        <v>749</v>
      </c>
      <c r="D540" s="9" t="s">
        <v>1426</v>
      </c>
      <c r="E540" s="9" t="s">
        <v>1427</v>
      </c>
      <c r="F540" s="10">
        <f>918376865666</f>
        <v>918376865666</v>
      </c>
      <c r="G540" s="9" t="s">
        <v>10</v>
      </c>
      <c r="H540" s="11" t="s">
        <v>211</v>
      </c>
      <c r="I540" s="29"/>
      <c r="J540" s="13"/>
      <c r="K540" s="13"/>
      <c r="L540" s="13"/>
      <c r="M540" s="13"/>
      <c r="N540" s="13"/>
      <c r="O540" s="13"/>
      <c r="P540" s="13"/>
      <c r="Q540" s="13"/>
      <c r="R540" s="13"/>
      <c r="S540" s="13"/>
      <c r="T540" s="13"/>
      <c r="U540" s="13"/>
      <c r="V540" s="13"/>
      <c r="W540" s="13"/>
      <c r="X540" s="13"/>
      <c r="Y540" s="13"/>
      <c r="Z540" s="13"/>
    </row>
    <row r="541" spans="1:26" ht="13.2">
      <c r="A541" s="7">
        <v>543</v>
      </c>
      <c r="B541" s="8">
        <v>44192</v>
      </c>
      <c r="C541" s="9" t="s">
        <v>749</v>
      </c>
      <c r="D541" s="9" t="s">
        <v>1428</v>
      </c>
      <c r="E541" s="9" t="s">
        <v>1429</v>
      </c>
      <c r="F541" s="10">
        <f>918999345074</f>
        <v>918999345074</v>
      </c>
      <c r="G541" s="9" t="s">
        <v>37</v>
      </c>
      <c r="H541" s="11" t="s">
        <v>1430</v>
      </c>
      <c r="I541" s="11" t="s">
        <v>43</v>
      </c>
      <c r="J541" s="13"/>
      <c r="K541" s="13"/>
      <c r="L541" s="13"/>
      <c r="M541" s="13"/>
      <c r="N541" s="13"/>
      <c r="O541" s="13"/>
      <c r="P541" s="13"/>
    </row>
    <row r="542" spans="1:26" ht="13.2">
      <c r="A542" s="30">
        <v>544</v>
      </c>
      <c r="B542" s="31">
        <v>44192</v>
      </c>
      <c r="C542" s="32" t="s">
        <v>749</v>
      </c>
      <c r="D542" s="32" t="s">
        <v>1431</v>
      </c>
      <c r="E542" s="32" t="s">
        <v>1432</v>
      </c>
      <c r="F542" s="33">
        <f>918446203161</f>
        <v>918446203161</v>
      </c>
      <c r="G542" s="32" t="s">
        <v>37</v>
      </c>
      <c r="H542" s="34" t="s">
        <v>1433</v>
      </c>
      <c r="I542" s="37"/>
      <c r="J542" s="35"/>
      <c r="K542" s="35"/>
      <c r="L542" s="35"/>
      <c r="M542" s="35"/>
      <c r="N542" s="35"/>
      <c r="O542" s="35"/>
      <c r="P542" s="35"/>
      <c r="Q542" s="35"/>
      <c r="R542" s="35"/>
      <c r="S542" s="35"/>
      <c r="T542" s="35"/>
      <c r="U542" s="35"/>
      <c r="V542" s="35"/>
      <c r="W542" s="35"/>
      <c r="X542" s="35"/>
      <c r="Y542" s="35"/>
      <c r="Z542" s="35"/>
    </row>
    <row r="543" spans="1:26" ht="13.2">
      <c r="A543" s="30">
        <v>545</v>
      </c>
      <c r="B543" s="31">
        <v>44193</v>
      </c>
      <c r="C543" s="32" t="s">
        <v>739</v>
      </c>
      <c r="D543" s="32" t="s">
        <v>1434</v>
      </c>
      <c r="E543" s="32" t="s">
        <v>1435</v>
      </c>
      <c r="F543" s="33">
        <f>918087463426</f>
        <v>918087463426</v>
      </c>
      <c r="G543" s="32" t="s">
        <v>10</v>
      </c>
      <c r="H543" s="34" t="s">
        <v>1433</v>
      </c>
      <c r="I543" s="37"/>
      <c r="J543" s="35"/>
      <c r="K543" s="35"/>
      <c r="L543" s="35"/>
      <c r="M543" s="35"/>
      <c r="N543" s="35"/>
      <c r="O543" s="35"/>
      <c r="P543" s="35"/>
      <c r="Q543" s="35"/>
      <c r="R543" s="35"/>
      <c r="S543" s="35"/>
      <c r="T543" s="35"/>
      <c r="U543" s="35"/>
      <c r="V543" s="35"/>
      <c r="W543" s="35"/>
      <c r="X543" s="35"/>
      <c r="Y543" s="35"/>
      <c r="Z543" s="35"/>
    </row>
    <row r="544" spans="1:26" ht="13.2">
      <c r="A544" s="25">
        <v>547</v>
      </c>
      <c r="B544" s="26">
        <v>44193</v>
      </c>
      <c r="C544" s="17" t="s">
        <v>749</v>
      </c>
      <c r="D544" s="17" t="s">
        <v>1436</v>
      </c>
      <c r="E544" s="17" t="s">
        <v>1437</v>
      </c>
      <c r="F544" s="18">
        <f>918007939847</f>
        <v>918007939847</v>
      </c>
      <c r="G544" s="17" t="s">
        <v>10</v>
      </c>
      <c r="H544" s="19" t="s">
        <v>122</v>
      </c>
      <c r="I544" s="19" t="s">
        <v>276</v>
      </c>
      <c r="J544" s="19" t="s">
        <v>411</v>
      </c>
      <c r="K544" s="25" t="s">
        <v>1332</v>
      </c>
      <c r="L544" s="25" t="s">
        <v>1438</v>
      </c>
      <c r="M544" s="25" t="s">
        <v>908</v>
      </c>
      <c r="N544" s="28"/>
      <c r="O544" s="28"/>
      <c r="P544" s="28"/>
      <c r="Q544" s="28"/>
      <c r="R544" s="28"/>
      <c r="S544" s="28"/>
      <c r="T544" s="28"/>
      <c r="U544" s="28"/>
      <c r="V544" s="28"/>
      <c r="W544" s="28"/>
      <c r="X544" s="28"/>
      <c r="Y544" s="28"/>
      <c r="Z544" s="28"/>
    </row>
    <row r="545" spans="1:26" ht="13.2">
      <c r="A545" s="30">
        <v>548</v>
      </c>
      <c r="B545" s="31">
        <v>44193</v>
      </c>
      <c r="C545" s="32" t="s">
        <v>753</v>
      </c>
      <c r="D545" s="32" t="s">
        <v>1439</v>
      </c>
      <c r="E545" s="32" t="s">
        <v>1440</v>
      </c>
      <c r="F545" s="33">
        <f>917385911430</f>
        <v>917385911430</v>
      </c>
      <c r="G545" s="32" t="s">
        <v>10</v>
      </c>
      <c r="H545" s="34" t="s">
        <v>1433</v>
      </c>
      <c r="I545" s="37"/>
      <c r="J545" s="35"/>
      <c r="K545" s="35"/>
      <c r="L545" s="35"/>
      <c r="M545" s="35"/>
      <c r="N545" s="35"/>
      <c r="O545" s="35"/>
      <c r="P545" s="35"/>
      <c r="Q545" s="35"/>
      <c r="R545" s="35"/>
      <c r="S545" s="35"/>
      <c r="T545" s="35"/>
      <c r="U545" s="35"/>
      <c r="V545" s="35"/>
      <c r="W545" s="35"/>
      <c r="X545" s="35"/>
      <c r="Y545" s="35"/>
      <c r="Z545" s="35"/>
    </row>
    <row r="546" spans="1:26" ht="13.2">
      <c r="A546" s="25">
        <v>549</v>
      </c>
      <c r="B546" s="26">
        <v>44193</v>
      </c>
      <c r="C546" s="17" t="s">
        <v>753</v>
      </c>
      <c r="D546" s="17" t="s">
        <v>1441</v>
      </c>
      <c r="E546" s="17" t="s">
        <v>1442</v>
      </c>
      <c r="F546" s="18">
        <f>917798685588</f>
        <v>917798685588</v>
      </c>
      <c r="G546" s="17" t="s">
        <v>973</v>
      </c>
      <c r="H546" s="19" t="s">
        <v>353</v>
      </c>
      <c r="I546" s="27"/>
      <c r="J546" s="28"/>
      <c r="K546" s="28"/>
      <c r="L546" s="28"/>
      <c r="M546" s="28"/>
      <c r="N546" s="28"/>
      <c r="O546" s="28"/>
      <c r="P546" s="28"/>
      <c r="Q546" s="28"/>
      <c r="R546" s="28"/>
      <c r="S546" s="28"/>
      <c r="T546" s="28"/>
      <c r="U546" s="28"/>
      <c r="V546" s="28"/>
      <c r="W546" s="28"/>
      <c r="X546" s="28"/>
      <c r="Y546" s="28"/>
      <c r="Z546" s="28"/>
    </row>
    <row r="547" spans="1:26" ht="13.2">
      <c r="A547" s="7">
        <v>550</v>
      </c>
      <c r="B547" s="8">
        <v>44193</v>
      </c>
      <c r="C547" s="9" t="s">
        <v>753</v>
      </c>
      <c r="D547" s="9" t="s">
        <v>1443</v>
      </c>
      <c r="E547" s="9" t="s">
        <v>1444</v>
      </c>
      <c r="F547" s="10">
        <f>919404033970</f>
        <v>919404033970</v>
      </c>
      <c r="G547" s="9" t="s">
        <v>10</v>
      </c>
      <c r="H547" s="11" t="s">
        <v>365</v>
      </c>
      <c r="I547" s="29"/>
      <c r="J547" s="13"/>
      <c r="K547" s="13"/>
      <c r="L547" s="13"/>
      <c r="M547" s="13"/>
      <c r="N547" s="13"/>
      <c r="O547" s="13"/>
      <c r="P547" s="13"/>
      <c r="Q547" s="13"/>
      <c r="R547" s="13"/>
      <c r="S547" s="13"/>
      <c r="T547" s="13"/>
      <c r="U547" s="13"/>
      <c r="V547" s="13"/>
      <c r="W547" s="13"/>
      <c r="X547" s="13"/>
      <c r="Y547" s="13"/>
      <c r="Z547" s="13"/>
    </row>
    <row r="548" spans="1:26" ht="13.2">
      <c r="A548" s="21">
        <v>551</v>
      </c>
      <c r="B548" s="22">
        <v>44193</v>
      </c>
      <c r="C548" s="23" t="s">
        <v>739</v>
      </c>
      <c r="D548" s="23" t="s">
        <v>1445</v>
      </c>
      <c r="E548" s="23" t="s">
        <v>1446</v>
      </c>
      <c r="F548" s="36">
        <f>919028341496</f>
        <v>919028341496</v>
      </c>
      <c r="G548" s="23" t="s">
        <v>10</v>
      </c>
      <c r="H548" s="24" t="s">
        <v>1447</v>
      </c>
      <c r="I548" s="24" t="s">
        <v>1171</v>
      </c>
    </row>
    <row r="549" spans="1:26" ht="13.2">
      <c r="A549" s="30">
        <v>552</v>
      </c>
      <c r="B549" s="31">
        <v>44193</v>
      </c>
      <c r="C549" s="32" t="s">
        <v>753</v>
      </c>
      <c r="D549" s="32" t="s">
        <v>1448</v>
      </c>
      <c r="E549" s="32" t="s">
        <v>1449</v>
      </c>
      <c r="F549" s="33">
        <f>919998470044</f>
        <v>919998470044</v>
      </c>
      <c r="G549" s="32" t="s">
        <v>10</v>
      </c>
      <c r="H549" s="34" t="s">
        <v>1450</v>
      </c>
      <c r="I549" s="34" t="s">
        <v>43</v>
      </c>
      <c r="J549" s="34" t="s">
        <v>43</v>
      </c>
      <c r="K549" s="30" t="s">
        <v>1451</v>
      </c>
      <c r="L549" s="34" t="s">
        <v>43</v>
      </c>
      <c r="M549" s="34" t="s">
        <v>43</v>
      </c>
      <c r="N549" s="34" t="s">
        <v>43</v>
      </c>
      <c r="O549" s="35"/>
      <c r="P549" s="35"/>
      <c r="Q549" s="35"/>
      <c r="R549" s="35"/>
      <c r="S549" s="35"/>
      <c r="T549" s="35"/>
      <c r="U549" s="35"/>
      <c r="V549" s="35"/>
      <c r="W549" s="35"/>
      <c r="X549" s="35"/>
      <c r="Y549" s="35"/>
      <c r="Z549" s="35"/>
    </row>
    <row r="550" spans="1:26" ht="13.2">
      <c r="A550" s="25">
        <v>553</v>
      </c>
      <c r="B550" s="26">
        <v>44193</v>
      </c>
      <c r="C550" s="17" t="s">
        <v>749</v>
      </c>
      <c r="D550" s="17" t="s">
        <v>1452</v>
      </c>
      <c r="E550" s="17" t="s">
        <v>1453</v>
      </c>
      <c r="F550" s="18">
        <f>919920460880</f>
        <v>919920460880</v>
      </c>
      <c r="G550" s="17" t="s">
        <v>37</v>
      </c>
      <c r="H550" s="19" t="s">
        <v>353</v>
      </c>
      <c r="I550" s="19"/>
      <c r="J550" s="28"/>
      <c r="K550" s="28"/>
      <c r="L550" s="28"/>
      <c r="M550" s="28"/>
      <c r="N550" s="28"/>
      <c r="O550" s="28"/>
      <c r="P550" s="28"/>
    </row>
    <row r="551" spans="1:26" ht="13.2">
      <c r="A551" s="7">
        <v>554</v>
      </c>
      <c r="B551" s="8">
        <v>44193</v>
      </c>
      <c r="C551" s="9" t="s">
        <v>749</v>
      </c>
      <c r="D551" s="9" t="s">
        <v>1454</v>
      </c>
      <c r="E551" s="9" t="s">
        <v>1455</v>
      </c>
      <c r="F551" s="9">
        <v>7769927556</v>
      </c>
      <c r="G551" s="9" t="s">
        <v>10</v>
      </c>
      <c r="H551" s="11" t="s">
        <v>1456</v>
      </c>
      <c r="I551" s="29"/>
      <c r="J551" s="13"/>
      <c r="K551" s="13"/>
      <c r="L551" s="13"/>
      <c r="M551" s="13"/>
      <c r="N551" s="13"/>
      <c r="O551" s="13"/>
      <c r="P551" s="13"/>
      <c r="Q551" s="13"/>
      <c r="R551" s="13"/>
      <c r="S551" s="13"/>
      <c r="T551" s="13"/>
      <c r="U551" s="13"/>
      <c r="V551" s="13"/>
      <c r="W551" s="13"/>
      <c r="X551" s="13"/>
      <c r="Y551" s="13"/>
      <c r="Z551" s="13"/>
    </row>
    <row r="552" spans="1:26" ht="13.2">
      <c r="A552" s="21">
        <v>555</v>
      </c>
      <c r="B552" s="22">
        <v>44194</v>
      </c>
      <c r="C552" s="23" t="s">
        <v>753</v>
      </c>
      <c r="D552" s="23" t="s">
        <v>1457</v>
      </c>
      <c r="E552" s="23" t="s">
        <v>1458</v>
      </c>
      <c r="F552" s="36">
        <f>919604968694</f>
        <v>919604968694</v>
      </c>
      <c r="G552" s="23" t="s">
        <v>10</v>
      </c>
      <c r="H552" s="34" t="s">
        <v>811</v>
      </c>
      <c r="I552" s="24" t="s">
        <v>43</v>
      </c>
      <c r="J552" s="21" t="s">
        <v>411</v>
      </c>
      <c r="K552" s="21" t="s">
        <v>1459</v>
      </c>
    </row>
    <row r="553" spans="1:26" ht="13.2">
      <c r="A553" s="7">
        <v>556</v>
      </c>
      <c r="B553" s="8">
        <v>44194</v>
      </c>
      <c r="C553" s="9" t="s">
        <v>753</v>
      </c>
      <c r="D553" s="9" t="s">
        <v>1460</v>
      </c>
      <c r="E553" s="9" t="s">
        <v>1461</v>
      </c>
      <c r="F553" s="10">
        <f>919764252692</f>
        <v>919764252692</v>
      </c>
      <c r="G553" s="9" t="s">
        <v>10</v>
      </c>
      <c r="H553" s="11" t="s">
        <v>211</v>
      </c>
      <c r="I553" s="29"/>
      <c r="J553" s="13"/>
      <c r="K553" s="13"/>
      <c r="L553" s="13"/>
      <c r="M553" s="13"/>
      <c r="N553" s="13"/>
      <c r="O553" s="13"/>
      <c r="P553" s="13"/>
      <c r="Q553" s="13"/>
      <c r="R553" s="13"/>
      <c r="S553" s="13"/>
      <c r="T553" s="13"/>
      <c r="U553" s="13"/>
      <c r="V553" s="13"/>
      <c r="W553" s="13"/>
      <c r="X553" s="13"/>
      <c r="Y553" s="13"/>
      <c r="Z553" s="13"/>
    </row>
    <row r="554" spans="1:26" ht="13.2">
      <c r="A554" s="7">
        <v>557</v>
      </c>
      <c r="B554" s="8">
        <v>44195</v>
      </c>
      <c r="C554" s="9" t="s">
        <v>739</v>
      </c>
      <c r="D554" s="9" t="s">
        <v>1462</v>
      </c>
      <c r="E554" s="9" t="s">
        <v>1463</v>
      </c>
      <c r="F554" s="10">
        <f>918103110021</f>
        <v>918103110021</v>
      </c>
      <c r="G554" s="9" t="s">
        <v>10</v>
      </c>
      <c r="H554" s="11" t="s">
        <v>365</v>
      </c>
      <c r="I554" s="11" t="s">
        <v>276</v>
      </c>
      <c r="J554" s="7" t="s">
        <v>43</v>
      </c>
      <c r="K554" s="7" t="s">
        <v>43</v>
      </c>
      <c r="L554" s="13"/>
      <c r="M554" s="13"/>
      <c r="N554" s="13"/>
      <c r="O554" s="13"/>
      <c r="P554" s="13"/>
    </row>
    <row r="555" spans="1:26" ht="13.2">
      <c r="A555" s="21">
        <v>558</v>
      </c>
      <c r="B555" s="22">
        <v>44195</v>
      </c>
      <c r="C555" s="23" t="s">
        <v>739</v>
      </c>
      <c r="D555" s="23" t="s">
        <v>1464</v>
      </c>
      <c r="E555" s="23" t="s">
        <v>1465</v>
      </c>
      <c r="F555" s="36">
        <f>917030332177</f>
        <v>917030332177</v>
      </c>
      <c r="G555" s="23" t="s">
        <v>10</v>
      </c>
      <c r="H555" s="24" t="s">
        <v>1466</v>
      </c>
      <c r="I555" s="24"/>
    </row>
    <row r="556" spans="1:26" ht="13.2">
      <c r="A556" s="7">
        <v>559</v>
      </c>
      <c r="B556" s="8">
        <v>44195</v>
      </c>
      <c r="C556" s="9" t="s">
        <v>749</v>
      </c>
      <c r="D556" s="9" t="s">
        <v>1467</v>
      </c>
      <c r="E556" s="9" t="s">
        <v>1468</v>
      </c>
      <c r="F556" s="10">
        <f>919096647111</f>
        <v>919096647111</v>
      </c>
      <c r="G556" s="9" t="s">
        <v>37</v>
      </c>
      <c r="H556" s="11" t="s">
        <v>327</v>
      </c>
      <c r="I556" s="29"/>
      <c r="J556" s="13"/>
      <c r="K556" s="13"/>
      <c r="L556" s="13"/>
      <c r="M556" s="13"/>
      <c r="N556" s="13"/>
      <c r="O556" s="13"/>
      <c r="P556" s="13"/>
      <c r="Q556" s="13"/>
      <c r="R556" s="13"/>
      <c r="S556" s="13"/>
      <c r="T556" s="13"/>
      <c r="U556" s="13"/>
      <c r="V556" s="13"/>
      <c r="W556" s="13"/>
      <c r="X556" s="13"/>
      <c r="Y556" s="13"/>
      <c r="Z556" s="13"/>
    </row>
    <row r="557" spans="1:26" ht="13.2">
      <c r="A557" s="7">
        <v>560</v>
      </c>
      <c r="B557" s="8">
        <v>44196</v>
      </c>
      <c r="C557" s="9" t="s">
        <v>749</v>
      </c>
      <c r="D557" s="9" t="s">
        <v>1469</v>
      </c>
      <c r="E557" s="9" t="s">
        <v>1470</v>
      </c>
      <c r="F557" s="10">
        <f>919156191343</f>
        <v>919156191343</v>
      </c>
      <c r="G557" s="9" t="s">
        <v>10</v>
      </c>
      <c r="H557" s="11" t="s">
        <v>211</v>
      </c>
      <c r="I557" s="29"/>
      <c r="J557" s="13"/>
      <c r="K557" s="13"/>
      <c r="L557" s="13"/>
      <c r="M557" s="13"/>
      <c r="N557" s="13"/>
      <c r="O557" s="13"/>
      <c r="P557" s="13"/>
      <c r="Q557" s="13"/>
      <c r="R557" s="13"/>
    </row>
    <row r="558" spans="1:26" ht="13.2">
      <c r="A558" s="14">
        <v>561</v>
      </c>
      <c r="B558" s="15">
        <v>44196</v>
      </c>
      <c r="C558" s="16" t="s">
        <v>739</v>
      </c>
      <c r="D558" s="16" t="s">
        <v>1471</v>
      </c>
      <c r="E558" s="16" t="s">
        <v>1472</v>
      </c>
      <c r="F558" s="71">
        <f>919403094040</f>
        <v>919403094040</v>
      </c>
      <c r="G558" s="16" t="s">
        <v>10</v>
      </c>
      <c r="H558" s="72" t="s">
        <v>1473</v>
      </c>
      <c r="I558" s="72" t="s">
        <v>43</v>
      </c>
      <c r="J558" s="12"/>
      <c r="K558" s="12"/>
      <c r="L558" s="12"/>
      <c r="M558" s="12"/>
      <c r="N558" s="12"/>
      <c r="O558" s="12"/>
      <c r="P558" s="12"/>
      <c r="Q558" s="12"/>
      <c r="R558" s="12"/>
      <c r="S558" s="12"/>
      <c r="T558" s="12"/>
      <c r="U558" s="12"/>
      <c r="V558" s="12"/>
      <c r="W558" s="12"/>
      <c r="X558" s="12"/>
      <c r="Y558" s="12"/>
      <c r="Z558" s="12"/>
    </row>
    <row r="559" spans="1:26" ht="13.2">
      <c r="A559" s="30">
        <v>562</v>
      </c>
      <c r="B559" s="31">
        <v>44196</v>
      </c>
      <c r="C559" s="32" t="s">
        <v>753</v>
      </c>
      <c r="D559" s="32" t="s">
        <v>1474</v>
      </c>
      <c r="E559" s="32" t="s">
        <v>1475</v>
      </c>
      <c r="F559" s="32">
        <v>7769852880</v>
      </c>
      <c r="G559" s="32" t="s">
        <v>10</v>
      </c>
      <c r="H559" s="34" t="s">
        <v>811</v>
      </c>
      <c r="I559" s="37"/>
      <c r="J559" s="35"/>
      <c r="K559" s="35"/>
      <c r="L559" s="35"/>
      <c r="M559" s="35"/>
      <c r="N559" s="35"/>
      <c r="O559" s="35"/>
      <c r="P559" s="35"/>
      <c r="Q559" s="35"/>
      <c r="R559" s="35"/>
      <c r="S559" s="35"/>
      <c r="T559" s="35"/>
      <c r="U559" s="35"/>
      <c r="V559" s="35"/>
      <c r="W559" s="35"/>
      <c r="X559" s="35"/>
      <c r="Y559" s="35"/>
      <c r="Z559" s="35"/>
    </row>
    <row r="560" spans="1:26" ht="13.2">
      <c r="A560" s="21">
        <v>563</v>
      </c>
      <c r="B560" s="22">
        <v>44196</v>
      </c>
      <c r="C560" s="23" t="s">
        <v>753</v>
      </c>
      <c r="D560" s="23" t="s">
        <v>1476</v>
      </c>
      <c r="E560" s="23" t="s">
        <v>1477</v>
      </c>
      <c r="F560" s="36">
        <f>919922007787</f>
        <v>919922007787</v>
      </c>
      <c r="G560" s="23" t="s">
        <v>973</v>
      </c>
      <c r="H560" s="24" t="s">
        <v>1478</v>
      </c>
      <c r="I560" s="24" t="s">
        <v>1171</v>
      </c>
    </row>
    <row r="561" spans="1:26" ht="13.2">
      <c r="A561" s="25">
        <v>564</v>
      </c>
      <c r="B561" s="26">
        <v>44196</v>
      </c>
      <c r="C561" s="17" t="s">
        <v>739</v>
      </c>
      <c r="D561" s="17" t="s">
        <v>1479</v>
      </c>
      <c r="E561" s="17" t="s">
        <v>1480</v>
      </c>
      <c r="F561" s="18">
        <f>918527299118</f>
        <v>918527299118</v>
      </c>
      <c r="G561" s="17" t="s">
        <v>10</v>
      </c>
      <c r="H561" s="19" t="s">
        <v>1481</v>
      </c>
      <c r="I561" s="27"/>
      <c r="J561" s="28"/>
      <c r="K561" s="28"/>
      <c r="L561" s="28"/>
      <c r="M561" s="28"/>
      <c r="N561" s="28"/>
      <c r="O561" s="28"/>
      <c r="P561" s="28"/>
      <c r="Q561" s="28"/>
      <c r="R561" s="28"/>
      <c r="S561" s="28"/>
      <c r="T561" s="28"/>
      <c r="U561" s="28"/>
      <c r="V561" s="28"/>
      <c r="W561" s="28"/>
      <c r="X561" s="28"/>
      <c r="Y561" s="28"/>
      <c r="Z561" s="28"/>
    </row>
    <row r="562" spans="1:26" ht="13.2">
      <c r="A562" s="21">
        <v>565</v>
      </c>
      <c r="B562" s="22">
        <v>44196</v>
      </c>
      <c r="C562" s="23" t="s">
        <v>739</v>
      </c>
      <c r="D562" s="23" t="s">
        <v>1482</v>
      </c>
      <c r="E562" s="23" t="s">
        <v>1483</v>
      </c>
      <c r="F562" s="36">
        <f>919096477544</f>
        <v>919096477544</v>
      </c>
      <c r="G562" s="23" t="s">
        <v>10</v>
      </c>
      <c r="H562" s="24" t="s">
        <v>1484</v>
      </c>
      <c r="I562" s="24" t="s">
        <v>1171</v>
      </c>
    </row>
    <row r="563" spans="1:26" ht="13.2">
      <c r="A563" s="7">
        <v>566</v>
      </c>
      <c r="B563" s="8">
        <v>44197</v>
      </c>
      <c r="C563" s="9" t="s">
        <v>749</v>
      </c>
      <c r="D563" s="9" t="s">
        <v>1485</v>
      </c>
      <c r="E563" s="9" t="s">
        <v>1486</v>
      </c>
      <c r="F563" s="10">
        <f>919422356729</f>
        <v>919422356729</v>
      </c>
      <c r="G563" s="9" t="s">
        <v>10</v>
      </c>
      <c r="H563" s="11" t="s">
        <v>1487</v>
      </c>
      <c r="I563" s="11" t="s">
        <v>24</v>
      </c>
      <c r="J563" s="7" t="s">
        <v>43</v>
      </c>
      <c r="K563" s="7" t="s">
        <v>43</v>
      </c>
      <c r="L563" s="13"/>
      <c r="M563" s="13"/>
      <c r="N563" s="13"/>
      <c r="O563" s="13"/>
      <c r="P563" s="13"/>
      <c r="Q563" s="13"/>
      <c r="R563" s="13"/>
      <c r="S563" s="13"/>
      <c r="T563" s="13"/>
      <c r="U563" s="13"/>
      <c r="V563" s="13"/>
      <c r="W563" s="13"/>
      <c r="X563" s="13"/>
      <c r="Y563" s="13"/>
      <c r="Z563" s="13"/>
    </row>
    <row r="564" spans="1:26" ht="13.2">
      <c r="A564" s="25">
        <v>567</v>
      </c>
      <c r="B564" s="26">
        <v>44197</v>
      </c>
      <c r="C564" s="17" t="s">
        <v>753</v>
      </c>
      <c r="D564" s="17" t="s">
        <v>1488</v>
      </c>
      <c r="E564" s="17" t="s">
        <v>1489</v>
      </c>
      <c r="F564" s="18">
        <f>919890465495</f>
        <v>919890465495</v>
      </c>
      <c r="G564" s="17" t="s">
        <v>1490</v>
      </c>
      <c r="H564" s="19" t="s">
        <v>122</v>
      </c>
      <c r="I564" s="27"/>
      <c r="J564" s="28"/>
      <c r="K564" s="28"/>
      <c r="L564" s="28"/>
      <c r="M564" s="28"/>
      <c r="N564" s="28"/>
      <c r="O564" s="28"/>
      <c r="P564" s="28"/>
      <c r="Q564" s="28"/>
      <c r="R564" s="28"/>
      <c r="S564" s="28"/>
      <c r="T564" s="28"/>
      <c r="U564" s="28"/>
      <c r="V564" s="28"/>
      <c r="W564" s="28"/>
      <c r="X564" s="28"/>
      <c r="Y564" s="28"/>
      <c r="Z564" s="28"/>
    </row>
    <row r="565" spans="1:26" ht="13.2">
      <c r="A565" s="21">
        <v>568</v>
      </c>
      <c r="B565" s="22">
        <v>44197</v>
      </c>
      <c r="C565" s="23" t="s">
        <v>739</v>
      </c>
      <c r="D565" s="23" t="s">
        <v>1491</v>
      </c>
      <c r="E565" s="23" t="s">
        <v>1492</v>
      </c>
      <c r="F565" s="23">
        <v>9021477629</v>
      </c>
      <c r="G565" s="23" t="s">
        <v>973</v>
      </c>
      <c r="H565" s="24" t="s">
        <v>1493</v>
      </c>
      <c r="I565" s="24" t="s">
        <v>1171</v>
      </c>
    </row>
    <row r="566" spans="1:26" ht="13.2">
      <c r="A566" s="7">
        <v>569</v>
      </c>
      <c r="B566" s="8">
        <v>44197</v>
      </c>
      <c r="C566" s="9" t="s">
        <v>749</v>
      </c>
      <c r="D566" s="9" t="s">
        <v>1494</v>
      </c>
      <c r="E566" s="9" t="s">
        <v>1495</v>
      </c>
      <c r="F566" s="10">
        <f>919970677647</f>
        <v>919970677647</v>
      </c>
      <c r="G566" s="9" t="s">
        <v>10</v>
      </c>
      <c r="H566" s="11" t="s">
        <v>1496</v>
      </c>
      <c r="I566" s="29"/>
      <c r="J566" s="13"/>
      <c r="K566" s="13"/>
      <c r="L566" s="13"/>
      <c r="M566" s="13"/>
      <c r="N566" s="13"/>
      <c r="O566" s="13"/>
      <c r="P566" s="13"/>
      <c r="Q566" s="13"/>
      <c r="R566" s="13"/>
      <c r="S566" s="13"/>
      <c r="T566" s="13"/>
      <c r="U566" s="13"/>
      <c r="V566" s="13"/>
      <c r="W566" s="13"/>
      <c r="X566" s="13"/>
      <c r="Y566" s="13"/>
      <c r="Z566" s="13"/>
    </row>
    <row r="567" spans="1:26" ht="13.2">
      <c r="A567" s="25">
        <v>570</v>
      </c>
      <c r="B567" s="26">
        <v>44197</v>
      </c>
      <c r="C567" s="17" t="s">
        <v>739</v>
      </c>
      <c r="D567" s="17" t="s">
        <v>1497</v>
      </c>
      <c r="E567" s="17" t="s">
        <v>1498</v>
      </c>
      <c r="F567" s="18">
        <f>918805688406</f>
        <v>918805688406</v>
      </c>
      <c r="G567" s="17" t="s">
        <v>10</v>
      </c>
      <c r="H567" s="19" t="s">
        <v>122</v>
      </c>
      <c r="I567" s="27"/>
      <c r="J567" s="28"/>
      <c r="K567" s="28"/>
      <c r="L567" s="28"/>
      <c r="M567" s="28"/>
      <c r="N567" s="28"/>
      <c r="O567" s="28"/>
      <c r="P567" s="28"/>
      <c r="Q567" s="28"/>
      <c r="R567" s="28"/>
      <c r="S567" s="28"/>
      <c r="T567" s="28"/>
      <c r="U567" s="28"/>
      <c r="V567" s="28"/>
      <c r="W567" s="28"/>
      <c r="X567" s="28"/>
      <c r="Y567" s="28"/>
      <c r="Z567" s="28"/>
    </row>
    <row r="568" spans="1:26" ht="13.2">
      <c r="F568" s="79"/>
      <c r="H568" s="6"/>
      <c r="I568" s="6"/>
    </row>
    <row r="569" spans="1:26" ht="13.2">
      <c r="F569" s="79"/>
      <c r="H569" s="6"/>
      <c r="I569" s="6"/>
    </row>
    <row r="570" spans="1:26" ht="13.2">
      <c r="F570" s="79"/>
      <c r="H570" s="6"/>
      <c r="I570" s="6"/>
    </row>
    <row r="571" spans="1:26" ht="13.2">
      <c r="F571" s="79"/>
      <c r="H571" s="6"/>
      <c r="I571" s="6"/>
    </row>
    <row r="572" spans="1:26" ht="13.2">
      <c r="F572" s="79"/>
      <c r="H572" s="6"/>
      <c r="I572" s="6"/>
    </row>
    <row r="573" spans="1:26" ht="13.2">
      <c r="F573" s="79"/>
      <c r="H573" s="6"/>
      <c r="I573" s="6"/>
    </row>
    <row r="574" spans="1:26" ht="13.2">
      <c r="F574" s="79"/>
      <c r="H574" s="6"/>
      <c r="I574" s="6"/>
    </row>
    <row r="575" spans="1:26" ht="13.2">
      <c r="F575" s="79"/>
      <c r="H575" s="6"/>
      <c r="I575" s="6"/>
    </row>
    <row r="576" spans="1:26" ht="13.2">
      <c r="F576" s="79"/>
      <c r="H576" s="6"/>
      <c r="I576" s="6"/>
    </row>
    <row r="577" spans="6:9" ht="13.2">
      <c r="F577" s="79"/>
      <c r="H577" s="6"/>
      <c r="I577" s="6"/>
    </row>
    <row r="578" spans="6:9" ht="13.2">
      <c r="F578" s="79"/>
      <c r="H578" s="6"/>
      <c r="I578" s="6"/>
    </row>
    <row r="579" spans="6:9" ht="13.2">
      <c r="F579" s="79"/>
      <c r="H579" s="6"/>
      <c r="I579" s="6"/>
    </row>
    <row r="580" spans="6:9" ht="13.2">
      <c r="F580" s="79"/>
      <c r="H580" s="6"/>
      <c r="I580" s="6"/>
    </row>
    <row r="581" spans="6:9" ht="13.2">
      <c r="F581" s="79"/>
      <c r="H581" s="6"/>
      <c r="I581" s="6"/>
    </row>
    <row r="582" spans="6:9" ht="13.2">
      <c r="F582" s="79"/>
      <c r="H582" s="6"/>
      <c r="I582" s="6"/>
    </row>
    <row r="583" spans="6:9" ht="13.2">
      <c r="F583" s="79"/>
      <c r="H583" s="6"/>
      <c r="I583" s="6"/>
    </row>
    <row r="584" spans="6:9" ht="13.2">
      <c r="F584" s="79"/>
      <c r="H584" s="6"/>
      <c r="I584" s="6"/>
    </row>
    <row r="585" spans="6:9" ht="13.2">
      <c r="F585" s="79"/>
      <c r="H585" s="6"/>
      <c r="I585" s="6"/>
    </row>
    <row r="586" spans="6:9" ht="13.2">
      <c r="F586" s="79"/>
      <c r="H586" s="6"/>
      <c r="I586" s="6"/>
    </row>
    <row r="587" spans="6:9" ht="13.2">
      <c r="F587" s="79"/>
      <c r="H587" s="6"/>
      <c r="I587" s="6"/>
    </row>
    <row r="588" spans="6:9" ht="13.2">
      <c r="F588" s="79"/>
      <c r="H588" s="6"/>
      <c r="I588" s="6"/>
    </row>
    <row r="589" spans="6:9" ht="13.2">
      <c r="F589" s="79"/>
      <c r="H589" s="6"/>
      <c r="I589" s="6"/>
    </row>
    <row r="590" spans="6:9" ht="13.2">
      <c r="F590" s="79"/>
      <c r="H590" s="6"/>
      <c r="I590" s="6"/>
    </row>
    <row r="591" spans="6:9" ht="13.2">
      <c r="F591" s="79"/>
      <c r="H591" s="6"/>
      <c r="I591" s="6"/>
    </row>
    <row r="592" spans="6:9" ht="13.2">
      <c r="F592" s="79"/>
      <c r="H592" s="6"/>
      <c r="I592" s="6"/>
    </row>
    <row r="593" spans="6:9" ht="13.2">
      <c r="F593" s="79"/>
      <c r="H593" s="6"/>
      <c r="I593" s="6"/>
    </row>
    <row r="594" spans="6:9" ht="13.2">
      <c r="F594" s="79"/>
      <c r="H594" s="6"/>
      <c r="I594" s="6"/>
    </row>
    <row r="595" spans="6:9" ht="13.2">
      <c r="F595" s="79"/>
      <c r="H595" s="6"/>
      <c r="I595" s="6"/>
    </row>
    <row r="596" spans="6:9" ht="13.2">
      <c r="F596" s="79"/>
      <c r="H596" s="6"/>
      <c r="I596" s="6"/>
    </row>
    <row r="597" spans="6:9" ht="13.2">
      <c r="F597" s="79"/>
      <c r="H597" s="6"/>
      <c r="I597" s="6"/>
    </row>
    <row r="598" spans="6:9" ht="13.2">
      <c r="F598" s="79"/>
      <c r="H598" s="6"/>
      <c r="I598" s="6"/>
    </row>
    <row r="599" spans="6:9" ht="13.2">
      <c r="F599" s="79"/>
      <c r="H599" s="6"/>
      <c r="I599" s="6"/>
    </row>
    <row r="600" spans="6:9" ht="13.2">
      <c r="F600" s="79"/>
      <c r="H600" s="6"/>
      <c r="I600" s="6"/>
    </row>
    <row r="601" spans="6:9" ht="13.2">
      <c r="F601" s="79"/>
      <c r="H601" s="6"/>
      <c r="I601" s="6"/>
    </row>
    <row r="602" spans="6:9" ht="13.2">
      <c r="F602" s="79"/>
      <c r="H602" s="6"/>
      <c r="I602" s="6"/>
    </row>
    <row r="603" spans="6:9" ht="13.2">
      <c r="F603" s="79"/>
      <c r="H603" s="6"/>
      <c r="I603" s="6"/>
    </row>
    <row r="604" spans="6:9" ht="13.2">
      <c r="F604" s="79"/>
      <c r="H604" s="6"/>
      <c r="I604" s="6"/>
    </row>
    <row r="605" spans="6:9" ht="13.2">
      <c r="F605" s="79"/>
      <c r="H605" s="6"/>
      <c r="I605" s="6"/>
    </row>
    <row r="606" spans="6:9" ht="13.2">
      <c r="F606" s="79"/>
      <c r="H606" s="6"/>
      <c r="I606" s="6"/>
    </row>
    <row r="607" spans="6:9" ht="13.2">
      <c r="F607" s="79"/>
      <c r="H607" s="6"/>
      <c r="I607" s="6"/>
    </row>
    <row r="608" spans="6:9" ht="13.2">
      <c r="F608" s="79"/>
      <c r="H608" s="6"/>
      <c r="I608" s="6"/>
    </row>
    <row r="609" spans="6:9" ht="13.2">
      <c r="F609" s="79"/>
      <c r="H609" s="6"/>
      <c r="I609" s="6"/>
    </row>
    <row r="610" spans="6:9" ht="13.2">
      <c r="F610" s="79"/>
      <c r="H610" s="6"/>
      <c r="I610" s="6"/>
    </row>
    <row r="611" spans="6:9" ht="13.2">
      <c r="F611" s="79"/>
      <c r="H611" s="6"/>
      <c r="I611" s="6"/>
    </row>
    <row r="612" spans="6:9" ht="13.2">
      <c r="F612" s="79"/>
      <c r="H612" s="6"/>
      <c r="I612" s="6"/>
    </row>
    <row r="613" spans="6:9" ht="13.2">
      <c r="F613" s="79"/>
      <c r="H613" s="6"/>
      <c r="I613" s="6"/>
    </row>
    <row r="614" spans="6:9" ht="13.2">
      <c r="F614" s="79"/>
      <c r="H614" s="6"/>
      <c r="I614" s="6"/>
    </row>
    <row r="615" spans="6:9" ht="13.2">
      <c r="F615" s="79"/>
      <c r="H615" s="6"/>
      <c r="I615" s="6"/>
    </row>
    <row r="616" spans="6:9" ht="13.2">
      <c r="F616" s="79"/>
      <c r="H616" s="6"/>
      <c r="I616" s="6"/>
    </row>
    <row r="617" spans="6:9" ht="13.2">
      <c r="F617" s="79"/>
      <c r="H617" s="6"/>
      <c r="I617" s="6"/>
    </row>
    <row r="618" spans="6:9" ht="13.2">
      <c r="F618" s="79"/>
      <c r="H618" s="6"/>
      <c r="I618" s="6"/>
    </row>
    <row r="619" spans="6:9" ht="13.2">
      <c r="F619" s="79"/>
      <c r="H619" s="6"/>
      <c r="I619" s="6"/>
    </row>
    <row r="620" spans="6:9" ht="13.2">
      <c r="F620" s="79"/>
      <c r="H620" s="6"/>
      <c r="I620" s="6"/>
    </row>
    <row r="621" spans="6:9" ht="13.2">
      <c r="F621" s="79"/>
      <c r="H621" s="6"/>
      <c r="I621" s="6"/>
    </row>
    <row r="622" spans="6:9" ht="13.2">
      <c r="F622" s="79"/>
      <c r="H622" s="6"/>
      <c r="I622" s="6"/>
    </row>
    <row r="623" spans="6:9" ht="13.2">
      <c r="F623" s="79"/>
      <c r="H623" s="6"/>
      <c r="I623" s="6"/>
    </row>
    <row r="624" spans="6:9" ht="13.2">
      <c r="F624" s="79"/>
      <c r="H624" s="6"/>
      <c r="I624" s="6"/>
    </row>
    <row r="625" spans="6:9" ht="13.2">
      <c r="F625" s="79"/>
      <c r="H625" s="6"/>
      <c r="I625" s="6"/>
    </row>
    <row r="626" spans="6:9" ht="13.2">
      <c r="F626" s="79"/>
      <c r="H626" s="6"/>
      <c r="I626" s="6"/>
    </row>
    <row r="627" spans="6:9" ht="13.2">
      <c r="F627" s="79"/>
      <c r="H627" s="6"/>
      <c r="I627" s="6"/>
    </row>
    <row r="628" spans="6:9" ht="13.2">
      <c r="F628" s="79"/>
      <c r="H628" s="6"/>
      <c r="I628" s="6"/>
    </row>
    <row r="629" spans="6:9" ht="13.2">
      <c r="F629" s="79"/>
      <c r="H629" s="6"/>
      <c r="I629" s="6"/>
    </row>
    <row r="630" spans="6:9" ht="13.2">
      <c r="F630" s="79"/>
      <c r="H630" s="6"/>
      <c r="I630" s="6"/>
    </row>
    <row r="631" spans="6:9" ht="13.2">
      <c r="F631" s="79"/>
      <c r="H631" s="6"/>
      <c r="I631" s="6"/>
    </row>
    <row r="632" spans="6:9" ht="13.2">
      <c r="F632" s="79"/>
      <c r="H632" s="6"/>
      <c r="I632" s="6"/>
    </row>
    <row r="633" spans="6:9" ht="13.2">
      <c r="F633" s="79"/>
      <c r="H633" s="6"/>
      <c r="I633" s="6"/>
    </row>
    <row r="634" spans="6:9" ht="13.2">
      <c r="F634" s="79"/>
      <c r="H634" s="6"/>
      <c r="I634" s="6"/>
    </row>
    <row r="635" spans="6:9" ht="13.2">
      <c r="F635" s="79"/>
      <c r="H635" s="6"/>
      <c r="I635" s="6"/>
    </row>
    <row r="636" spans="6:9" ht="13.2">
      <c r="F636" s="79"/>
      <c r="H636" s="6"/>
      <c r="I636" s="6"/>
    </row>
    <row r="637" spans="6:9" ht="13.2">
      <c r="F637" s="79"/>
      <c r="H637" s="6"/>
      <c r="I637" s="6"/>
    </row>
    <row r="638" spans="6:9" ht="13.2">
      <c r="F638" s="79"/>
      <c r="H638" s="6"/>
      <c r="I638" s="6"/>
    </row>
    <row r="639" spans="6:9" ht="13.2">
      <c r="F639" s="79"/>
      <c r="H639" s="6"/>
      <c r="I639" s="6"/>
    </row>
    <row r="640" spans="6:9" ht="13.2">
      <c r="F640" s="79"/>
      <c r="H640" s="6"/>
      <c r="I640" s="6"/>
    </row>
    <row r="641" spans="6:9" ht="13.2">
      <c r="F641" s="79"/>
      <c r="H641" s="6"/>
      <c r="I641" s="6"/>
    </row>
    <row r="642" spans="6:9" ht="13.2">
      <c r="F642" s="79"/>
      <c r="H642" s="6"/>
      <c r="I642" s="6"/>
    </row>
    <row r="643" spans="6:9" ht="13.2">
      <c r="F643" s="79"/>
      <c r="H643" s="6"/>
      <c r="I643" s="6"/>
    </row>
    <row r="644" spans="6:9" ht="13.2">
      <c r="F644" s="79"/>
      <c r="H644" s="6"/>
      <c r="I644" s="6"/>
    </row>
    <row r="645" spans="6:9" ht="13.2">
      <c r="F645" s="79"/>
      <c r="H645" s="6"/>
      <c r="I645" s="6"/>
    </row>
    <row r="646" spans="6:9" ht="13.2">
      <c r="F646" s="79"/>
      <c r="H646" s="6"/>
      <c r="I646" s="6"/>
    </row>
    <row r="647" spans="6:9" ht="13.2">
      <c r="F647" s="79"/>
      <c r="H647" s="6"/>
      <c r="I647" s="6"/>
    </row>
    <row r="648" spans="6:9" ht="13.2">
      <c r="F648" s="79"/>
      <c r="H648" s="6"/>
      <c r="I648" s="6"/>
    </row>
    <row r="649" spans="6:9" ht="13.2">
      <c r="F649" s="79"/>
      <c r="H649" s="6"/>
      <c r="I649" s="6"/>
    </row>
    <row r="650" spans="6:9" ht="13.2">
      <c r="F650" s="79"/>
      <c r="H650" s="6"/>
      <c r="I650" s="6"/>
    </row>
    <row r="651" spans="6:9" ht="13.2">
      <c r="F651" s="79"/>
      <c r="H651" s="6"/>
      <c r="I651" s="6"/>
    </row>
    <row r="652" spans="6:9" ht="13.2">
      <c r="F652" s="79"/>
      <c r="H652" s="6"/>
      <c r="I652" s="6"/>
    </row>
    <row r="653" spans="6:9" ht="13.2">
      <c r="F653" s="79"/>
      <c r="H653" s="6"/>
      <c r="I653" s="6"/>
    </row>
    <row r="654" spans="6:9" ht="13.2">
      <c r="F654" s="79"/>
      <c r="H654" s="6"/>
      <c r="I654" s="6"/>
    </row>
    <row r="655" spans="6:9" ht="13.2">
      <c r="F655" s="79"/>
      <c r="H655" s="6"/>
      <c r="I655" s="6"/>
    </row>
    <row r="656" spans="6:9" ht="13.2">
      <c r="F656" s="79"/>
      <c r="H656" s="6"/>
      <c r="I656" s="6"/>
    </row>
    <row r="657" spans="6:9" ht="13.2">
      <c r="F657" s="79"/>
      <c r="H657" s="6"/>
      <c r="I657" s="6"/>
    </row>
    <row r="658" spans="6:9" ht="13.2">
      <c r="F658" s="79"/>
      <c r="H658" s="6"/>
      <c r="I658" s="6"/>
    </row>
    <row r="659" spans="6:9" ht="13.2">
      <c r="F659" s="79"/>
      <c r="H659" s="6"/>
      <c r="I659" s="6"/>
    </row>
    <row r="660" spans="6:9" ht="13.2">
      <c r="F660" s="79"/>
      <c r="H660" s="6"/>
      <c r="I660" s="6"/>
    </row>
    <row r="661" spans="6:9" ht="13.2">
      <c r="F661" s="79"/>
      <c r="H661" s="6"/>
      <c r="I661" s="6"/>
    </row>
    <row r="662" spans="6:9" ht="13.2">
      <c r="F662" s="79"/>
      <c r="H662" s="6"/>
      <c r="I662" s="6"/>
    </row>
    <row r="663" spans="6:9" ht="13.2">
      <c r="F663" s="79"/>
      <c r="H663" s="6"/>
      <c r="I663" s="6"/>
    </row>
    <row r="664" spans="6:9" ht="13.2">
      <c r="F664" s="79"/>
      <c r="H664" s="6"/>
      <c r="I664" s="6"/>
    </row>
    <row r="665" spans="6:9" ht="13.2">
      <c r="F665" s="79"/>
      <c r="H665" s="6"/>
      <c r="I665" s="6"/>
    </row>
    <row r="666" spans="6:9" ht="13.2">
      <c r="F666" s="79"/>
      <c r="H666" s="6"/>
      <c r="I666" s="6"/>
    </row>
    <row r="667" spans="6:9" ht="13.2">
      <c r="F667" s="79"/>
      <c r="H667" s="6"/>
      <c r="I667" s="6"/>
    </row>
    <row r="668" spans="6:9" ht="13.2">
      <c r="F668" s="79"/>
      <c r="H668" s="6"/>
      <c r="I668" s="6"/>
    </row>
    <row r="669" spans="6:9" ht="13.2">
      <c r="F669" s="79"/>
      <c r="H669" s="6"/>
      <c r="I669" s="6"/>
    </row>
    <row r="670" spans="6:9" ht="13.2">
      <c r="F670" s="79"/>
      <c r="H670" s="6"/>
      <c r="I670" s="6"/>
    </row>
    <row r="671" spans="6:9" ht="13.2">
      <c r="F671" s="79"/>
      <c r="H671" s="6"/>
      <c r="I671" s="6"/>
    </row>
    <row r="672" spans="6:9" ht="13.2">
      <c r="F672" s="79"/>
      <c r="H672" s="6"/>
      <c r="I672" s="6"/>
    </row>
    <row r="673" spans="6:9" ht="13.2">
      <c r="F673" s="79"/>
      <c r="H673" s="6"/>
      <c r="I673" s="6"/>
    </row>
    <row r="674" spans="6:9" ht="13.2">
      <c r="F674" s="79"/>
      <c r="H674" s="6"/>
      <c r="I674" s="6"/>
    </row>
    <row r="675" spans="6:9" ht="13.2">
      <c r="F675" s="79"/>
      <c r="H675" s="6"/>
      <c r="I675" s="6"/>
    </row>
    <row r="676" spans="6:9" ht="13.2">
      <c r="F676" s="79"/>
      <c r="H676" s="6"/>
      <c r="I676" s="6"/>
    </row>
    <row r="677" spans="6:9" ht="13.2">
      <c r="F677" s="79"/>
      <c r="H677" s="6"/>
      <c r="I677" s="6"/>
    </row>
    <row r="678" spans="6:9" ht="13.2">
      <c r="F678" s="79"/>
      <c r="H678" s="6"/>
      <c r="I678" s="6"/>
    </row>
    <row r="679" spans="6:9" ht="13.2">
      <c r="F679" s="79"/>
      <c r="H679" s="6"/>
      <c r="I679" s="6"/>
    </row>
    <row r="680" spans="6:9" ht="13.2">
      <c r="F680" s="79"/>
      <c r="H680" s="6"/>
      <c r="I680" s="6"/>
    </row>
    <row r="681" spans="6:9" ht="13.2">
      <c r="F681" s="79"/>
      <c r="H681" s="6"/>
      <c r="I681" s="6"/>
    </row>
    <row r="682" spans="6:9" ht="13.2">
      <c r="F682" s="79"/>
      <c r="H682" s="6"/>
      <c r="I682" s="6"/>
    </row>
    <row r="683" spans="6:9" ht="13.2">
      <c r="F683" s="79"/>
      <c r="H683" s="6"/>
      <c r="I683" s="6"/>
    </row>
    <row r="684" spans="6:9" ht="13.2">
      <c r="F684" s="79"/>
      <c r="H684" s="6"/>
      <c r="I684" s="6"/>
    </row>
    <row r="685" spans="6:9" ht="13.2">
      <c r="F685" s="79"/>
      <c r="H685" s="6"/>
      <c r="I685" s="6"/>
    </row>
    <row r="686" spans="6:9" ht="13.2">
      <c r="F686" s="79"/>
      <c r="H686" s="6"/>
      <c r="I686" s="6"/>
    </row>
    <row r="687" spans="6:9" ht="13.2">
      <c r="F687" s="79"/>
      <c r="H687" s="6"/>
      <c r="I687" s="6"/>
    </row>
    <row r="688" spans="6:9" ht="13.2">
      <c r="F688" s="79"/>
      <c r="H688" s="6"/>
      <c r="I688" s="6"/>
    </row>
    <row r="689" spans="6:9" ht="13.2">
      <c r="F689" s="79"/>
      <c r="H689" s="6"/>
      <c r="I689" s="6"/>
    </row>
    <row r="690" spans="6:9" ht="13.2">
      <c r="F690" s="79"/>
      <c r="H690" s="6"/>
      <c r="I690" s="6"/>
    </row>
    <row r="691" spans="6:9" ht="13.2">
      <c r="F691" s="79"/>
      <c r="H691" s="6"/>
      <c r="I691" s="6"/>
    </row>
    <row r="692" spans="6:9" ht="13.2">
      <c r="F692" s="79"/>
      <c r="H692" s="6"/>
      <c r="I692" s="6"/>
    </row>
    <row r="693" spans="6:9" ht="13.2">
      <c r="F693" s="79"/>
      <c r="H693" s="6"/>
      <c r="I693" s="6"/>
    </row>
    <row r="694" spans="6:9" ht="13.2">
      <c r="F694" s="79"/>
      <c r="H694" s="6"/>
      <c r="I694" s="6"/>
    </row>
    <row r="695" spans="6:9" ht="13.2">
      <c r="F695" s="79"/>
      <c r="H695" s="6"/>
      <c r="I695" s="6"/>
    </row>
    <row r="696" spans="6:9" ht="13.2">
      <c r="F696" s="79"/>
      <c r="H696" s="6"/>
      <c r="I696" s="6"/>
    </row>
    <row r="697" spans="6:9" ht="13.2">
      <c r="F697" s="79"/>
      <c r="H697" s="6"/>
      <c r="I697" s="6"/>
    </row>
    <row r="698" spans="6:9" ht="13.2">
      <c r="F698" s="79"/>
      <c r="H698" s="6"/>
      <c r="I698" s="6"/>
    </row>
    <row r="699" spans="6:9" ht="13.2">
      <c r="F699" s="79"/>
      <c r="H699" s="6"/>
      <c r="I699" s="6"/>
    </row>
    <row r="700" spans="6:9" ht="13.2">
      <c r="F700" s="79"/>
      <c r="H700" s="6"/>
      <c r="I700" s="6"/>
    </row>
    <row r="701" spans="6:9" ht="13.2">
      <c r="F701" s="79"/>
      <c r="H701" s="6"/>
      <c r="I701" s="6"/>
    </row>
    <row r="702" spans="6:9" ht="13.2">
      <c r="F702" s="79"/>
      <c r="H702" s="6"/>
      <c r="I702" s="6"/>
    </row>
    <row r="703" spans="6:9" ht="13.2">
      <c r="F703" s="79"/>
      <c r="H703" s="6"/>
      <c r="I703" s="6"/>
    </row>
    <row r="704" spans="6:9" ht="13.2">
      <c r="F704" s="79"/>
      <c r="H704" s="6"/>
      <c r="I704" s="6"/>
    </row>
    <row r="705" spans="6:9" ht="13.2">
      <c r="F705" s="79"/>
      <c r="H705" s="6"/>
      <c r="I705" s="6"/>
    </row>
    <row r="706" spans="6:9" ht="13.2">
      <c r="F706" s="79"/>
      <c r="H706" s="6"/>
      <c r="I706" s="6"/>
    </row>
    <row r="707" spans="6:9" ht="13.2">
      <c r="F707" s="79"/>
      <c r="H707" s="6"/>
      <c r="I707" s="6"/>
    </row>
    <row r="708" spans="6:9" ht="13.2">
      <c r="F708" s="79"/>
      <c r="H708" s="6"/>
      <c r="I708" s="6"/>
    </row>
    <row r="709" spans="6:9" ht="13.2">
      <c r="F709" s="79"/>
      <c r="H709" s="6"/>
      <c r="I709" s="6"/>
    </row>
    <row r="710" spans="6:9" ht="13.2">
      <c r="F710" s="79"/>
      <c r="H710" s="6"/>
      <c r="I710" s="6"/>
    </row>
    <row r="711" spans="6:9" ht="13.2">
      <c r="F711" s="79"/>
      <c r="H711" s="6"/>
      <c r="I711" s="6"/>
    </row>
    <row r="712" spans="6:9" ht="13.2">
      <c r="F712" s="79"/>
      <c r="H712" s="6"/>
      <c r="I712" s="6"/>
    </row>
    <row r="713" spans="6:9" ht="13.2">
      <c r="F713" s="79"/>
      <c r="H713" s="6"/>
      <c r="I713" s="6"/>
    </row>
    <row r="714" spans="6:9" ht="13.2">
      <c r="F714" s="79"/>
      <c r="H714" s="6"/>
      <c r="I714" s="6"/>
    </row>
    <row r="715" spans="6:9" ht="13.2">
      <c r="F715" s="79"/>
      <c r="H715" s="6"/>
      <c r="I715" s="6"/>
    </row>
    <row r="716" spans="6:9" ht="13.2">
      <c r="F716" s="79"/>
      <c r="H716" s="6"/>
      <c r="I716" s="6"/>
    </row>
    <row r="717" spans="6:9" ht="13.2">
      <c r="F717" s="79"/>
      <c r="H717" s="6"/>
      <c r="I717" s="6"/>
    </row>
    <row r="718" spans="6:9" ht="13.2">
      <c r="F718" s="79"/>
      <c r="H718" s="6"/>
      <c r="I718" s="6"/>
    </row>
    <row r="719" spans="6:9" ht="13.2">
      <c r="F719" s="79"/>
      <c r="H719" s="6"/>
      <c r="I719" s="6"/>
    </row>
    <row r="720" spans="6:9" ht="13.2">
      <c r="F720" s="79"/>
      <c r="H720" s="6"/>
      <c r="I720" s="6"/>
    </row>
    <row r="721" spans="6:9" ht="13.2">
      <c r="F721" s="79"/>
      <c r="H721" s="6"/>
      <c r="I721" s="6"/>
    </row>
    <row r="722" spans="6:9" ht="13.2">
      <c r="F722" s="79"/>
      <c r="H722" s="6"/>
      <c r="I722" s="6"/>
    </row>
    <row r="723" spans="6:9" ht="13.2">
      <c r="F723" s="79"/>
      <c r="H723" s="6"/>
      <c r="I723" s="6"/>
    </row>
    <row r="724" spans="6:9" ht="13.2">
      <c r="F724" s="79"/>
      <c r="H724" s="6"/>
      <c r="I724" s="6"/>
    </row>
    <row r="725" spans="6:9" ht="13.2">
      <c r="F725" s="79"/>
      <c r="H725" s="6"/>
      <c r="I725" s="6"/>
    </row>
    <row r="726" spans="6:9" ht="13.2">
      <c r="F726" s="79"/>
      <c r="H726" s="6"/>
      <c r="I726" s="6"/>
    </row>
    <row r="727" spans="6:9" ht="13.2">
      <c r="F727" s="79"/>
      <c r="H727" s="6"/>
      <c r="I727" s="6"/>
    </row>
    <row r="728" spans="6:9" ht="13.2">
      <c r="F728" s="79"/>
      <c r="H728" s="6"/>
      <c r="I728" s="6"/>
    </row>
    <row r="729" spans="6:9" ht="13.2">
      <c r="F729" s="79"/>
      <c r="H729" s="6"/>
      <c r="I729" s="6"/>
    </row>
    <row r="730" spans="6:9" ht="13.2">
      <c r="F730" s="79"/>
      <c r="H730" s="6"/>
      <c r="I730" s="6"/>
    </row>
    <row r="731" spans="6:9" ht="13.2">
      <c r="F731" s="79"/>
      <c r="H731" s="6"/>
      <c r="I731" s="6"/>
    </row>
    <row r="732" spans="6:9" ht="13.2">
      <c r="F732" s="79"/>
      <c r="H732" s="6"/>
      <c r="I732" s="6"/>
    </row>
    <row r="733" spans="6:9" ht="13.2">
      <c r="F733" s="79"/>
      <c r="H733" s="6"/>
      <c r="I733" s="6"/>
    </row>
    <row r="734" spans="6:9" ht="13.2">
      <c r="F734" s="79"/>
      <c r="H734" s="6"/>
      <c r="I734" s="6"/>
    </row>
    <row r="735" spans="6:9" ht="13.2">
      <c r="F735" s="79"/>
      <c r="H735" s="6"/>
      <c r="I735" s="6"/>
    </row>
    <row r="736" spans="6:9" ht="13.2">
      <c r="F736" s="79"/>
      <c r="H736" s="6"/>
      <c r="I736" s="6"/>
    </row>
    <row r="737" spans="6:9" ht="13.2">
      <c r="F737" s="79"/>
      <c r="H737" s="6"/>
      <c r="I737" s="6"/>
    </row>
    <row r="738" spans="6:9" ht="13.2">
      <c r="F738" s="79"/>
      <c r="H738" s="6"/>
      <c r="I738" s="6"/>
    </row>
    <row r="739" spans="6:9" ht="13.2">
      <c r="F739" s="79"/>
      <c r="H739" s="6"/>
      <c r="I739" s="6"/>
    </row>
    <row r="740" spans="6:9" ht="13.2">
      <c r="F740" s="79"/>
      <c r="H740" s="6"/>
      <c r="I740" s="6"/>
    </row>
    <row r="741" spans="6:9" ht="13.2">
      <c r="F741" s="79"/>
      <c r="H741" s="6"/>
      <c r="I741" s="6"/>
    </row>
    <row r="742" spans="6:9" ht="13.2">
      <c r="F742" s="79"/>
      <c r="H742" s="6"/>
      <c r="I742" s="6"/>
    </row>
    <row r="743" spans="6:9" ht="13.2">
      <c r="F743" s="79"/>
      <c r="H743" s="6"/>
      <c r="I743" s="6"/>
    </row>
    <row r="744" spans="6:9" ht="13.2">
      <c r="F744" s="79"/>
      <c r="H744" s="6"/>
      <c r="I744" s="6"/>
    </row>
    <row r="745" spans="6:9" ht="13.2">
      <c r="F745" s="79"/>
      <c r="H745" s="6"/>
      <c r="I745" s="6"/>
    </row>
    <row r="746" spans="6:9" ht="13.2">
      <c r="F746" s="79"/>
      <c r="H746" s="6"/>
      <c r="I746" s="6"/>
    </row>
    <row r="747" spans="6:9" ht="13.2">
      <c r="F747" s="79"/>
      <c r="H747" s="6"/>
      <c r="I747" s="6"/>
    </row>
    <row r="748" spans="6:9" ht="13.2">
      <c r="F748" s="79"/>
      <c r="H748" s="6"/>
      <c r="I748" s="6"/>
    </row>
    <row r="749" spans="6:9" ht="13.2">
      <c r="F749" s="79"/>
      <c r="H749" s="6"/>
      <c r="I749" s="6"/>
    </row>
    <row r="750" spans="6:9" ht="13.2">
      <c r="F750" s="79"/>
      <c r="H750" s="6"/>
      <c r="I750" s="6"/>
    </row>
    <row r="751" spans="6:9" ht="13.2">
      <c r="F751" s="79"/>
      <c r="H751" s="6"/>
      <c r="I751" s="6"/>
    </row>
    <row r="752" spans="6:9" ht="13.2">
      <c r="F752" s="79"/>
      <c r="H752" s="6"/>
      <c r="I752" s="6"/>
    </row>
    <row r="753" spans="6:9" ht="13.2">
      <c r="F753" s="79"/>
      <c r="H753" s="6"/>
      <c r="I753" s="6"/>
    </row>
    <row r="754" spans="6:9" ht="13.2">
      <c r="F754" s="79"/>
      <c r="H754" s="6"/>
      <c r="I754" s="6"/>
    </row>
    <row r="755" spans="6:9" ht="13.2">
      <c r="F755" s="79"/>
      <c r="H755" s="6"/>
      <c r="I755" s="6"/>
    </row>
    <row r="756" spans="6:9" ht="13.2">
      <c r="F756" s="79"/>
      <c r="H756" s="6"/>
      <c r="I756" s="6"/>
    </row>
    <row r="757" spans="6:9" ht="13.2">
      <c r="F757" s="79"/>
      <c r="H757" s="6"/>
      <c r="I757" s="6"/>
    </row>
    <row r="758" spans="6:9" ht="13.2">
      <c r="F758" s="79"/>
      <c r="H758" s="6"/>
      <c r="I758" s="6"/>
    </row>
    <row r="759" spans="6:9" ht="13.2">
      <c r="F759" s="79"/>
      <c r="H759" s="6"/>
      <c r="I759" s="6"/>
    </row>
    <row r="760" spans="6:9" ht="13.2">
      <c r="F760" s="79"/>
      <c r="H760" s="6"/>
      <c r="I760" s="6"/>
    </row>
    <row r="761" spans="6:9" ht="13.2">
      <c r="F761" s="79"/>
      <c r="H761" s="6"/>
      <c r="I761" s="6"/>
    </row>
    <row r="762" spans="6:9" ht="13.2">
      <c r="F762" s="79"/>
      <c r="H762" s="6"/>
      <c r="I762" s="6"/>
    </row>
    <row r="763" spans="6:9" ht="13.2">
      <c r="F763" s="79"/>
      <c r="H763" s="6"/>
      <c r="I763" s="6"/>
    </row>
    <row r="764" spans="6:9" ht="13.2">
      <c r="F764" s="79"/>
      <c r="H764" s="6"/>
      <c r="I764" s="6"/>
    </row>
    <row r="765" spans="6:9" ht="13.2">
      <c r="F765" s="79"/>
      <c r="H765" s="6"/>
      <c r="I765" s="6"/>
    </row>
    <row r="766" spans="6:9" ht="13.2">
      <c r="F766" s="79"/>
      <c r="H766" s="6"/>
      <c r="I766" s="6"/>
    </row>
    <row r="767" spans="6:9" ht="13.2">
      <c r="F767" s="79"/>
      <c r="H767" s="6"/>
      <c r="I767" s="6"/>
    </row>
    <row r="768" spans="6:9" ht="13.2">
      <c r="F768" s="79"/>
      <c r="H768" s="6"/>
      <c r="I768" s="6"/>
    </row>
    <row r="769" spans="6:9" ht="13.2">
      <c r="F769" s="79"/>
      <c r="H769" s="6"/>
      <c r="I769" s="6"/>
    </row>
    <row r="770" spans="6:9" ht="13.2">
      <c r="F770" s="79"/>
      <c r="H770" s="6"/>
      <c r="I770" s="6"/>
    </row>
    <row r="771" spans="6:9" ht="13.2">
      <c r="F771" s="79"/>
      <c r="H771" s="6"/>
      <c r="I771" s="6"/>
    </row>
    <row r="772" spans="6:9" ht="13.2">
      <c r="F772" s="79"/>
      <c r="H772" s="6"/>
      <c r="I772" s="6"/>
    </row>
    <row r="773" spans="6:9" ht="13.2">
      <c r="F773" s="79"/>
      <c r="H773" s="6"/>
      <c r="I773" s="6"/>
    </row>
    <row r="774" spans="6:9" ht="13.2">
      <c r="F774" s="79"/>
      <c r="H774" s="6"/>
      <c r="I774" s="6"/>
    </row>
    <row r="775" spans="6:9" ht="13.2">
      <c r="F775" s="79"/>
      <c r="H775" s="6"/>
      <c r="I775" s="6"/>
    </row>
    <row r="776" spans="6:9" ht="13.2">
      <c r="F776" s="79"/>
      <c r="H776" s="6"/>
      <c r="I776" s="6"/>
    </row>
    <row r="777" spans="6:9" ht="13.2">
      <c r="F777" s="79"/>
      <c r="H777" s="6"/>
      <c r="I777" s="6"/>
    </row>
    <row r="778" spans="6:9" ht="13.2">
      <c r="F778" s="79"/>
      <c r="H778" s="6"/>
      <c r="I778" s="6"/>
    </row>
    <row r="779" spans="6:9" ht="13.2">
      <c r="F779" s="79"/>
      <c r="H779" s="6"/>
      <c r="I779" s="6"/>
    </row>
    <row r="780" spans="6:9" ht="13.2">
      <c r="F780" s="79"/>
      <c r="H780" s="6"/>
      <c r="I780" s="6"/>
    </row>
    <row r="781" spans="6:9" ht="13.2">
      <c r="F781" s="79"/>
      <c r="H781" s="6"/>
      <c r="I781" s="6"/>
    </row>
    <row r="782" spans="6:9" ht="13.2">
      <c r="F782" s="79"/>
      <c r="H782" s="6"/>
      <c r="I782" s="6"/>
    </row>
    <row r="783" spans="6:9" ht="13.2">
      <c r="F783" s="79"/>
      <c r="H783" s="6"/>
      <c r="I783" s="6"/>
    </row>
    <row r="784" spans="6:9" ht="13.2">
      <c r="F784" s="79"/>
      <c r="H784" s="6"/>
      <c r="I784" s="6"/>
    </row>
    <row r="785" spans="6:9" ht="13.2">
      <c r="F785" s="79"/>
      <c r="H785" s="6"/>
      <c r="I785" s="6"/>
    </row>
    <row r="786" spans="6:9" ht="13.2">
      <c r="F786" s="79"/>
      <c r="H786" s="6"/>
      <c r="I786" s="6"/>
    </row>
    <row r="787" spans="6:9" ht="13.2">
      <c r="F787" s="79"/>
      <c r="H787" s="6"/>
      <c r="I787" s="6"/>
    </row>
    <row r="788" spans="6:9" ht="13.2">
      <c r="F788" s="79"/>
      <c r="H788" s="6"/>
      <c r="I788" s="6"/>
    </row>
    <row r="789" spans="6:9" ht="13.2">
      <c r="F789" s="79"/>
      <c r="H789" s="6"/>
      <c r="I789" s="6"/>
    </row>
    <row r="790" spans="6:9" ht="13.2">
      <c r="F790" s="79"/>
      <c r="H790" s="6"/>
      <c r="I790" s="6"/>
    </row>
    <row r="791" spans="6:9" ht="13.2">
      <c r="F791" s="79"/>
      <c r="H791" s="6"/>
      <c r="I791" s="6"/>
    </row>
    <row r="792" spans="6:9" ht="13.2">
      <c r="F792" s="79"/>
      <c r="H792" s="6"/>
      <c r="I792" s="6"/>
    </row>
    <row r="793" spans="6:9" ht="13.2">
      <c r="F793" s="79"/>
      <c r="H793" s="6"/>
      <c r="I793" s="6"/>
    </row>
    <row r="794" spans="6:9" ht="13.2">
      <c r="F794" s="79"/>
      <c r="H794" s="6"/>
      <c r="I794" s="6"/>
    </row>
    <row r="795" spans="6:9" ht="13.2">
      <c r="F795" s="79"/>
      <c r="H795" s="6"/>
      <c r="I795" s="6"/>
    </row>
    <row r="796" spans="6:9" ht="13.2">
      <c r="F796" s="79"/>
      <c r="H796" s="6"/>
      <c r="I796" s="6"/>
    </row>
    <row r="797" spans="6:9" ht="13.2">
      <c r="F797" s="79"/>
      <c r="H797" s="6"/>
      <c r="I797" s="6"/>
    </row>
    <row r="798" spans="6:9" ht="13.2">
      <c r="F798" s="79"/>
      <c r="H798" s="6"/>
      <c r="I798" s="6"/>
    </row>
    <row r="799" spans="6:9" ht="13.2">
      <c r="F799" s="79"/>
      <c r="H799" s="6"/>
      <c r="I799" s="6"/>
    </row>
    <row r="800" spans="6:9" ht="13.2">
      <c r="F800" s="79"/>
      <c r="H800" s="6"/>
      <c r="I800" s="6"/>
    </row>
    <row r="801" spans="6:9" ht="13.2">
      <c r="F801" s="79"/>
      <c r="H801" s="6"/>
      <c r="I801" s="6"/>
    </row>
    <row r="802" spans="6:9" ht="13.2">
      <c r="F802" s="79"/>
      <c r="H802" s="6"/>
      <c r="I802" s="6"/>
    </row>
    <row r="803" spans="6:9" ht="13.2">
      <c r="F803" s="79"/>
      <c r="H803" s="6"/>
      <c r="I803" s="6"/>
    </row>
    <row r="804" spans="6:9" ht="13.2">
      <c r="F804" s="79"/>
      <c r="H804" s="6"/>
      <c r="I804" s="6"/>
    </row>
    <row r="805" spans="6:9" ht="13.2">
      <c r="F805" s="79"/>
      <c r="H805" s="6"/>
      <c r="I805" s="6"/>
    </row>
    <row r="806" spans="6:9" ht="13.2">
      <c r="F806" s="79"/>
      <c r="H806" s="6"/>
      <c r="I806" s="6"/>
    </row>
    <row r="807" spans="6:9" ht="13.2">
      <c r="F807" s="79"/>
      <c r="H807" s="6"/>
      <c r="I807" s="6"/>
    </row>
    <row r="808" spans="6:9" ht="13.2">
      <c r="F808" s="79"/>
      <c r="H808" s="6"/>
      <c r="I808" s="6"/>
    </row>
    <row r="809" spans="6:9" ht="13.2">
      <c r="F809" s="79"/>
      <c r="H809" s="6"/>
      <c r="I809" s="6"/>
    </row>
    <row r="810" spans="6:9" ht="13.2">
      <c r="F810" s="79"/>
      <c r="H810" s="6"/>
      <c r="I810" s="6"/>
    </row>
    <row r="811" spans="6:9" ht="13.2">
      <c r="F811" s="79"/>
      <c r="H811" s="6"/>
      <c r="I811" s="6"/>
    </row>
    <row r="812" spans="6:9" ht="13.2">
      <c r="F812" s="79"/>
      <c r="H812" s="6"/>
      <c r="I812" s="6"/>
    </row>
    <row r="813" spans="6:9" ht="13.2">
      <c r="F813" s="79"/>
      <c r="H813" s="6"/>
      <c r="I813" s="6"/>
    </row>
    <row r="814" spans="6:9" ht="13.2">
      <c r="F814" s="79"/>
      <c r="H814" s="6"/>
      <c r="I814" s="6"/>
    </row>
    <row r="815" spans="6:9" ht="13.2">
      <c r="F815" s="79"/>
      <c r="H815" s="6"/>
      <c r="I815" s="6"/>
    </row>
    <row r="816" spans="6:9" ht="13.2">
      <c r="F816" s="79"/>
      <c r="H816" s="6"/>
      <c r="I816" s="6"/>
    </row>
    <row r="817" spans="6:9" ht="13.2">
      <c r="F817" s="79"/>
      <c r="H817" s="6"/>
      <c r="I817" s="6"/>
    </row>
    <row r="818" spans="6:9" ht="13.2">
      <c r="F818" s="79"/>
      <c r="H818" s="6"/>
      <c r="I818" s="6"/>
    </row>
    <row r="819" spans="6:9" ht="13.2">
      <c r="F819" s="79"/>
      <c r="H819" s="6"/>
      <c r="I819" s="6"/>
    </row>
    <row r="820" spans="6:9" ht="13.2">
      <c r="F820" s="79"/>
      <c r="H820" s="6"/>
      <c r="I820" s="6"/>
    </row>
    <row r="821" spans="6:9" ht="13.2">
      <c r="F821" s="79"/>
      <c r="H821" s="6"/>
      <c r="I821" s="6"/>
    </row>
    <row r="822" spans="6:9" ht="13.2">
      <c r="F822" s="79"/>
      <c r="H822" s="6"/>
      <c r="I822" s="6"/>
    </row>
    <row r="823" spans="6:9" ht="13.2">
      <c r="F823" s="79"/>
      <c r="H823" s="6"/>
      <c r="I823" s="6"/>
    </row>
    <row r="824" spans="6:9" ht="13.2">
      <c r="F824" s="79"/>
      <c r="H824" s="6"/>
      <c r="I824" s="6"/>
    </row>
    <row r="825" spans="6:9" ht="13.2">
      <c r="F825" s="79"/>
      <c r="H825" s="6"/>
      <c r="I825" s="6"/>
    </row>
    <row r="826" spans="6:9" ht="13.2">
      <c r="F826" s="79"/>
      <c r="H826" s="6"/>
      <c r="I826" s="6"/>
    </row>
    <row r="827" spans="6:9" ht="13.2">
      <c r="F827" s="79"/>
      <c r="H827" s="6"/>
      <c r="I827" s="6"/>
    </row>
    <row r="828" spans="6:9" ht="13.2">
      <c r="F828" s="79"/>
      <c r="H828" s="6"/>
      <c r="I828" s="6"/>
    </row>
    <row r="829" spans="6:9" ht="13.2">
      <c r="F829" s="79"/>
      <c r="H829" s="6"/>
      <c r="I829" s="6"/>
    </row>
    <row r="830" spans="6:9" ht="13.2">
      <c r="F830" s="79"/>
      <c r="H830" s="6"/>
      <c r="I830" s="6"/>
    </row>
    <row r="831" spans="6:9" ht="13.2">
      <c r="F831" s="79"/>
      <c r="H831" s="6"/>
      <c r="I831" s="6"/>
    </row>
    <row r="832" spans="6:9" ht="13.2">
      <c r="F832" s="79"/>
      <c r="H832" s="6"/>
      <c r="I832" s="6"/>
    </row>
    <row r="833" spans="6:9" ht="13.2">
      <c r="F833" s="79"/>
      <c r="H833" s="6"/>
      <c r="I833" s="6"/>
    </row>
    <row r="834" spans="6:9" ht="13.2">
      <c r="F834" s="79"/>
      <c r="H834" s="6"/>
      <c r="I834" s="6"/>
    </row>
    <row r="835" spans="6:9" ht="13.2">
      <c r="F835" s="79"/>
      <c r="H835" s="6"/>
      <c r="I835" s="6"/>
    </row>
    <row r="836" spans="6:9" ht="13.2">
      <c r="F836" s="79"/>
      <c r="H836" s="6"/>
      <c r="I836" s="6"/>
    </row>
    <row r="837" spans="6:9" ht="13.2">
      <c r="F837" s="79"/>
      <c r="H837" s="6"/>
      <c r="I837" s="6"/>
    </row>
    <row r="838" spans="6:9" ht="13.2">
      <c r="F838" s="79"/>
      <c r="H838" s="6"/>
      <c r="I838" s="6"/>
    </row>
    <row r="839" spans="6:9" ht="13.2">
      <c r="F839" s="79"/>
      <c r="H839" s="6"/>
      <c r="I839" s="6"/>
    </row>
    <row r="840" spans="6:9" ht="13.2">
      <c r="F840" s="79"/>
      <c r="H840" s="6"/>
      <c r="I840" s="6"/>
    </row>
    <row r="841" spans="6:9" ht="13.2">
      <c r="F841" s="79"/>
      <c r="H841" s="6"/>
      <c r="I841" s="6"/>
    </row>
    <row r="842" spans="6:9" ht="13.2">
      <c r="F842" s="79"/>
      <c r="H842" s="6"/>
      <c r="I842" s="6"/>
    </row>
    <row r="843" spans="6:9" ht="13.2">
      <c r="F843" s="79"/>
      <c r="H843" s="6"/>
      <c r="I843" s="6"/>
    </row>
    <row r="844" spans="6:9" ht="13.2">
      <c r="F844" s="79"/>
      <c r="H844" s="6"/>
      <c r="I844" s="6"/>
    </row>
    <row r="845" spans="6:9" ht="13.2">
      <c r="F845" s="79"/>
      <c r="H845" s="6"/>
      <c r="I845" s="6"/>
    </row>
    <row r="846" spans="6:9" ht="13.2">
      <c r="F846" s="79"/>
      <c r="H846" s="6"/>
      <c r="I846" s="6"/>
    </row>
    <row r="847" spans="6:9" ht="13.2">
      <c r="F847" s="79"/>
      <c r="H847" s="6"/>
      <c r="I847" s="6"/>
    </row>
    <row r="848" spans="6:9" ht="13.2">
      <c r="F848" s="79"/>
      <c r="H848" s="6"/>
      <c r="I848" s="6"/>
    </row>
    <row r="849" spans="6:9" ht="13.2">
      <c r="F849" s="79"/>
      <c r="H849" s="6"/>
      <c r="I849" s="6"/>
    </row>
    <row r="850" spans="6:9" ht="13.2">
      <c r="F850" s="79"/>
      <c r="H850" s="6"/>
      <c r="I850" s="6"/>
    </row>
    <row r="851" spans="6:9" ht="13.2">
      <c r="F851" s="79"/>
      <c r="H851" s="6"/>
      <c r="I851" s="6"/>
    </row>
    <row r="852" spans="6:9" ht="13.2">
      <c r="F852" s="79"/>
      <c r="H852" s="6"/>
      <c r="I852" s="6"/>
    </row>
    <row r="853" spans="6:9" ht="13.2">
      <c r="F853" s="79"/>
      <c r="H853" s="6"/>
      <c r="I853" s="6"/>
    </row>
    <row r="854" spans="6:9" ht="13.2">
      <c r="F854" s="79"/>
      <c r="H854" s="6"/>
      <c r="I854" s="6"/>
    </row>
    <row r="855" spans="6:9" ht="13.2">
      <c r="F855" s="79"/>
      <c r="H855" s="6"/>
      <c r="I855" s="6"/>
    </row>
    <row r="856" spans="6:9" ht="13.2">
      <c r="F856" s="79"/>
      <c r="H856" s="6"/>
      <c r="I856" s="6"/>
    </row>
    <row r="857" spans="6:9" ht="13.2">
      <c r="F857" s="79"/>
      <c r="H857" s="6"/>
      <c r="I857" s="6"/>
    </row>
    <row r="858" spans="6:9" ht="13.2">
      <c r="F858" s="79"/>
      <c r="H858" s="6"/>
      <c r="I858" s="6"/>
    </row>
    <row r="859" spans="6:9" ht="13.2">
      <c r="F859" s="79"/>
      <c r="H859" s="6"/>
      <c r="I859" s="6"/>
    </row>
    <row r="860" spans="6:9" ht="13.2">
      <c r="F860" s="79"/>
      <c r="H860" s="6"/>
      <c r="I860" s="6"/>
    </row>
    <row r="861" spans="6:9" ht="13.2">
      <c r="F861" s="79"/>
      <c r="H861" s="6"/>
      <c r="I861" s="6"/>
    </row>
    <row r="862" spans="6:9" ht="13.2">
      <c r="F862" s="79"/>
      <c r="H862" s="6"/>
      <c r="I862" s="6"/>
    </row>
    <row r="863" spans="6:9" ht="13.2">
      <c r="F863" s="79"/>
      <c r="H863" s="6"/>
      <c r="I863" s="6"/>
    </row>
    <row r="864" spans="6:9" ht="13.2">
      <c r="F864" s="79"/>
      <c r="H864" s="6"/>
      <c r="I864" s="6"/>
    </row>
    <row r="865" spans="6:9" ht="13.2">
      <c r="F865" s="79"/>
      <c r="H865" s="6"/>
      <c r="I865" s="6"/>
    </row>
    <row r="866" spans="6:9" ht="13.2">
      <c r="F866" s="79"/>
      <c r="H866" s="6"/>
      <c r="I866" s="6"/>
    </row>
    <row r="867" spans="6:9" ht="13.2">
      <c r="F867" s="79"/>
      <c r="H867" s="6"/>
      <c r="I867" s="6"/>
    </row>
    <row r="868" spans="6:9" ht="13.2">
      <c r="F868" s="79"/>
      <c r="H868" s="6"/>
      <c r="I868" s="6"/>
    </row>
    <row r="869" spans="6:9" ht="13.2">
      <c r="F869" s="79"/>
      <c r="H869" s="6"/>
      <c r="I869" s="6"/>
    </row>
    <row r="870" spans="6:9" ht="13.2">
      <c r="F870" s="79"/>
      <c r="H870" s="6"/>
      <c r="I870" s="6"/>
    </row>
    <row r="871" spans="6:9" ht="13.2">
      <c r="F871" s="79"/>
      <c r="H871" s="6"/>
      <c r="I871" s="6"/>
    </row>
    <row r="872" spans="6:9" ht="13.2">
      <c r="F872" s="79"/>
      <c r="H872" s="6"/>
      <c r="I872" s="6"/>
    </row>
    <row r="873" spans="6:9" ht="13.2">
      <c r="F873" s="79"/>
      <c r="H873" s="6"/>
      <c r="I873" s="6"/>
    </row>
    <row r="874" spans="6:9" ht="13.2">
      <c r="F874" s="79"/>
      <c r="H874" s="6"/>
      <c r="I874" s="6"/>
    </row>
    <row r="875" spans="6:9" ht="13.2">
      <c r="F875" s="79"/>
      <c r="H875" s="6"/>
      <c r="I875" s="6"/>
    </row>
    <row r="876" spans="6:9" ht="13.2">
      <c r="F876" s="79"/>
      <c r="H876" s="6"/>
      <c r="I876" s="6"/>
    </row>
    <row r="877" spans="6:9" ht="13.2">
      <c r="F877" s="79"/>
      <c r="H877" s="6"/>
      <c r="I877" s="6"/>
    </row>
    <row r="878" spans="6:9" ht="13.2">
      <c r="F878" s="79"/>
      <c r="H878" s="6"/>
      <c r="I878" s="6"/>
    </row>
    <row r="879" spans="6:9" ht="13.2">
      <c r="F879" s="79"/>
      <c r="H879" s="6"/>
      <c r="I879" s="6"/>
    </row>
    <row r="880" spans="6:9" ht="13.2">
      <c r="F880" s="79"/>
      <c r="H880" s="6"/>
      <c r="I880" s="6"/>
    </row>
    <row r="881" spans="6:9" ht="13.2">
      <c r="F881" s="79"/>
      <c r="H881" s="6"/>
      <c r="I881" s="6"/>
    </row>
    <row r="882" spans="6:9" ht="13.2">
      <c r="F882" s="79"/>
      <c r="H882" s="6"/>
      <c r="I882" s="6"/>
    </row>
    <row r="883" spans="6:9" ht="13.2">
      <c r="F883" s="79"/>
      <c r="H883" s="6"/>
      <c r="I883" s="6"/>
    </row>
    <row r="884" spans="6:9" ht="13.2">
      <c r="F884" s="79"/>
      <c r="H884" s="6"/>
      <c r="I884" s="6"/>
    </row>
    <row r="885" spans="6:9" ht="13.2">
      <c r="F885" s="79"/>
      <c r="H885" s="6"/>
      <c r="I885" s="6"/>
    </row>
    <row r="886" spans="6:9" ht="13.2">
      <c r="F886" s="79"/>
      <c r="H886" s="6"/>
      <c r="I886" s="6"/>
    </row>
    <row r="887" spans="6:9" ht="13.2">
      <c r="F887" s="79"/>
      <c r="H887" s="6"/>
      <c r="I887" s="6"/>
    </row>
    <row r="888" spans="6:9" ht="13.2">
      <c r="F888" s="79"/>
      <c r="H888" s="6"/>
      <c r="I888" s="6"/>
    </row>
    <row r="889" spans="6:9" ht="13.2">
      <c r="F889" s="79"/>
      <c r="H889" s="6"/>
      <c r="I889" s="6"/>
    </row>
    <row r="890" spans="6:9" ht="13.2">
      <c r="F890" s="79"/>
      <c r="H890" s="6"/>
      <c r="I890" s="6"/>
    </row>
    <row r="891" spans="6:9" ht="13.2">
      <c r="F891" s="79"/>
      <c r="H891" s="6"/>
      <c r="I891" s="6"/>
    </row>
    <row r="892" spans="6:9" ht="13.2">
      <c r="F892" s="79"/>
      <c r="H892" s="6"/>
      <c r="I892" s="6"/>
    </row>
    <row r="893" spans="6:9" ht="13.2">
      <c r="F893" s="79"/>
      <c r="H893" s="6"/>
      <c r="I893" s="6"/>
    </row>
    <row r="894" spans="6:9" ht="13.2">
      <c r="F894" s="79"/>
      <c r="H894" s="6"/>
      <c r="I894" s="6"/>
    </row>
    <row r="895" spans="6:9" ht="13.2">
      <c r="F895" s="79"/>
      <c r="H895" s="6"/>
      <c r="I895" s="6"/>
    </row>
    <row r="896" spans="6:9" ht="13.2">
      <c r="F896" s="79"/>
      <c r="H896" s="6"/>
      <c r="I896" s="6"/>
    </row>
    <row r="897" spans="6:9" ht="13.2">
      <c r="F897" s="79"/>
      <c r="H897" s="6"/>
      <c r="I897" s="6"/>
    </row>
    <row r="898" spans="6:9" ht="13.2">
      <c r="F898" s="79"/>
      <c r="H898" s="6"/>
      <c r="I898" s="6"/>
    </row>
    <row r="899" spans="6:9" ht="13.2">
      <c r="F899" s="79"/>
      <c r="H899" s="6"/>
      <c r="I899" s="6"/>
    </row>
    <row r="900" spans="6:9" ht="13.2">
      <c r="F900" s="79"/>
      <c r="H900" s="6"/>
      <c r="I900" s="6"/>
    </row>
    <row r="901" spans="6:9" ht="13.2">
      <c r="F901" s="79"/>
      <c r="H901" s="6"/>
      <c r="I901" s="6"/>
    </row>
    <row r="902" spans="6:9" ht="13.2">
      <c r="F902" s="79"/>
      <c r="H902" s="6"/>
      <c r="I902" s="6"/>
    </row>
    <row r="903" spans="6:9" ht="13.2">
      <c r="F903" s="79"/>
      <c r="H903" s="6"/>
      <c r="I903" s="6"/>
    </row>
    <row r="904" spans="6:9" ht="13.2">
      <c r="F904" s="79"/>
      <c r="H904" s="6"/>
      <c r="I904" s="6"/>
    </row>
    <row r="905" spans="6:9" ht="13.2">
      <c r="F905" s="79"/>
      <c r="H905" s="6"/>
      <c r="I905" s="6"/>
    </row>
    <row r="906" spans="6:9" ht="13.2">
      <c r="F906" s="79"/>
      <c r="H906" s="6"/>
      <c r="I906" s="6"/>
    </row>
    <row r="907" spans="6:9" ht="13.2">
      <c r="F907" s="79"/>
      <c r="H907" s="6"/>
      <c r="I907" s="6"/>
    </row>
    <row r="908" spans="6:9" ht="13.2">
      <c r="F908" s="79"/>
      <c r="H908" s="6"/>
      <c r="I908" s="6"/>
    </row>
    <row r="909" spans="6:9" ht="13.2">
      <c r="F909" s="79"/>
      <c r="H909" s="6"/>
      <c r="I909" s="6"/>
    </row>
    <row r="910" spans="6:9" ht="13.2">
      <c r="F910" s="79"/>
      <c r="H910" s="6"/>
      <c r="I910" s="6"/>
    </row>
    <row r="911" spans="6:9" ht="13.2">
      <c r="F911" s="79"/>
      <c r="H911" s="6"/>
      <c r="I911" s="6"/>
    </row>
    <row r="912" spans="6:9" ht="13.2">
      <c r="F912" s="79"/>
      <c r="H912" s="6"/>
      <c r="I912" s="6"/>
    </row>
    <row r="913" spans="6:9" ht="13.2">
      <c r="F913" s="79"/>
      <c r="H913" s="6"/>
      <c r="I913" s="6"/>
    </row>
    <row r="914" spans="6:9" ht="13.2">
      <c r="F914" s="79"/>
      <c r="H914" s="6"/>
      <c r="I914" s="6"/>
    </row>
    <row r="915" spans="6:9" ht="13.2">
      <c r="F915" s="79"/>
      <c r="H915" s="6"/>
      <c r="I915" s="6"/>
    </row>
    <row r="916" spans="6:9" ht="13.2">
      <c r="F916" s="79"/>
      <c r="H916" s="6"/>
      <c r="I916" s="6"/>
    </row>
    <row r="917" spans="6:9" ht="13.2">
      <c r="F917" s="79"/>
      <c r="H917" s="6"/>
      <c r="I917" s="6"/>
    </row>
    <row r="918" spans="6:9" ht="13.2">
      <c r="F918" s="79"/>
      <c r="H918" s="6"/>
      <c r="I918" s="6"/>
    </row>
    <row r="919" spans="6:9" ht="13.2">
      <c r="F919" s="79"/>
      <c r="H919" s="6"/>
      <c r="I919" s="6"/>
    </row>
    <row r="920" spans="6:9" ht="13.2">
      <c r="F920" s="79"/>
      <c r="H920" s="6"/>
      <c r="I920" s="6"/>
    </row>
    <row r="921" spans="6:9" ht="13.2">
      <c r="F921" s="79"/>
      <c r="H921" s="6"/>
      <c r="I921" s="6"/>
    </row>
    <row r="922" spans="6:9" ht="13.2">
      <c r="F922" s="79"/>
      <c r="H922" s="6"/>
      <c r="I922" s="6"/>
    </row>
    <row r="923" spans="6:9" ht="13.2">
      <c r="F923" s="79"/>
      <c r="H923" s="6"/>
      <c r="I923" s="6"/>
    </row>
    <row r="924" spans="6:9" ht="13.2">
      <c r="F924" s="79"/>
      <c r="H924" s="6"/>
      <c r="I924" s="6"/>
    </row>
    <row r="925" spans="6:9" ht="13.2">
      <c r="F925" s="79"/>
      <c r="H925" s="6"/>
      <c r="I925" s="6"/>
    </row>
    <row r="926" spans="6:9" ht="13.2">
      <c r="F926" s="79"/>
      <c r="H926" s="6"/>
      <c r="I926" s="6"/>
    </row>
    <row r="927" spans="6:9" ht="13.2">
      <c r="F927" s="79"/>
      <c r="H927" s="6"/>
      <c r="I927" s="6"/>
    </row>
    <row r="928" spans="6:9" ht="13.2">
      <c r="F928" s="79"/>
      <c r="H928" s="6"/>
      <c r="I928" s="6"/>
    </row>
    <row r="929" spans="6:9" ht="13.2">
      <c r="F929" s="79"/>
      <c r="H929" s="6"/>
      <c r="I929" s="6"/>
    </row>
    <row r="930" spans="6:9" ht="13.2">
      <c r="F930" s="79"/>
      <c r="H930" s="6"/>
      <c r="I930" s="6"/>
    </row>
    <row r="931" spans="6:9" ht="13.2">
      <c r="F931" s="79"/>
      <c r="H931" s="6"/>
      <c r="I931" s="6"/>
    </row>
    <row r="932" spans="6:9" ht="13.2">
      <c r="F932" s="79"/>
      <c r="H932" s="6"/>
      <c r="I932" s="6"/>
    </row>
    <row r="933" spans="6:9" ht="13.2">
      <c r="F933" s="79"/>
      <c r="H933" s="6"/>
      <c r="I933" s="6"/>
    </row>
    <row r="934" spans="6:9" ht="13.2">
      <c r="F934" s="79"/>
      <c r="H934" s="6"/>
      <c r="I934" s="6"/>
    </row>
    <row r="935" spans="6:9" ht="13.2">
      <c r="F935" s="79"/>
      <c r="H935" s="6"/>
      <c r="I935" s="6"/>
    </row>
    <row r="936" spans="6:9" ht="13.2">
      <c r="F936" s="79"/>
      <c r="H936" s="6"/>
      <c r="I936" s="6"/>
    </row>
    <row r="937" spans="6:9" ht="13.2">
      <c r="F937" s="79"/>
      <c r="H937" s="6"/>
      <c r="I937" s="6"/>
    </row>
    <row r="938" spans="6:9" ht="13.2">
      <c r="F938" s="79"/>
      <c r="H938" s="6"/>
      <c r="I938" s="6"/>
    </row>
    <row r="939" spans="6:9" ht="13.2">
      <c r="F939" s="79"/>
      <c r="H939" s="6"/>
      <c r="I939" s="6"/>
    </row>
    <row r="940" spans="6:9" ht="13.2">
      <c r="F940" s="79"/>
      <c r="H940" s="6"/>
      <c r="I940" s="6"/>
    </row>
    <row r="941" spans="6:9" ht="13.2">
      <c r="F941" s="79"/>
      <c r="H941" s="6"/>
      <c r="I941" s="6"/>
    </row>
    <row r="942" spans="6:9" ht="13.2">
      <c r="F942" s="79"/>
      <c r="H942" s="6"/>
      <c r="I942" s="6"/>
    </row>
    <row r="943" spans="6:9" ht="13.2">
      <c r="F943" s="79"/>
      <c r="H943" s="6"/>
      <c r="I943" s="6"/>
    </row>
    <row r="944" spans="6:9" ht="13.2">
      <c r="F944" s="79"/>
      <c r="H944" s="6"/>
      <c r="I944" s="6"/>
    </row>
    <row r="945" spans="6:9" ht="13.2">
      <c r="F945" s="79"/>
      <c r="H945" s="6"/>
      <c r="I945" s="6"/>
    </row>
    <row r="946" spans="6:9" ht="13.2">
      <c r="F946" s="79"/>
      <c r="H946" s="6"/>
      <c r="I946" s="6"/>
    </row>
    <row r="947" spans="6:9" ht="13.2">
      <c r="F947" s="79"/>
      <c r="H947" s="6"/>
      <c r="I947" s="6"/>
    </row>
    <row r="948" spans="6:9" ht="13.2">
      <c r="F948" s="79"/>
      <c r="H948" s="6"/>
      <c r="I948" s="6"/>
    </row>
    <row r="949" spans="6:9" ht="13.2">
      <c r="F949" s="79"/>
      <c r="H949" s="6"/>
      <c r="I949" s="6"/>
    </row>
    <row r="950" spans="6:9" ht="13.2">
      <c r="F950" s="79"/>
      <c r="H950" s="6"/>
      <c r="I950" s="6"/>
    </row>
    <row r="951" spans="6:9" ht="13.2">
      <c r="F951" s="79"/>
      <c r="H951" s="6"/>
      <c r="I951" s="6"/>
    </row>
    <row r="952" spans="6:9" ht="13.2">
      <c r="F952" s="79"/>
      <c r="H952" s="6"/>
      <c r="I952" s="6"/>
    </row>
    <row r="953" spans="6:9" ht="13.2">
      <c r="F953" s="79"/>
      <c r="H953" s="6"/>
      <c r="I953" s="6"/>
    </row>
    <row r="954" spans="6:9" ht="13.2">
      <c r="F954" s="79"/>
      <c r="H954" s="6"/>
      <c r="I954" s="6"/>
    </row>
    <row r="955" spans="6:9" ht="13.2">
      <c r="F955" s="79"/>
      <c r="H955" s="6"/>
      <c r="I955" s="6"/>
    </row>
    <row r="956" spans="6:9" ht="13.2">
      <c r="F956" s="79"/>
      <c r="H956" s="6"/>
      <c r="I956" s="6"/>
    </row>
    <row r="957" spans="6:9" ht="13.2">
      <c r="F957" s="79"/>
      <c r="H957" s="6"/>
      <c r="I957" s="6"/>
    </row>
    <row r="958" spans="6:9" ht="13.2">
      <c r="F958" s="79"/>
      <c r="H958" s="6"/>
      <c r="I958" s="6"/>
    </row>
    <row r="959" spans="6:9" ht="13.2">
      <c r="F959" s="79"/>
      <c r="H959" s="6"/>
      <c r="I959" s="6"/>
    </row>
    <row r="960" spans="6:9" ht="13.2">
      <c r="F960" s="79"/>
      <c r="H960" s="6"/>
      <c r="I960" s="6"/>
    </row>
    <row r="961" spans="6:9" ht="13.2">
      <c r="F961" s="79"/>
      <c r="H961" s="6"/>
      <c r="I961" s="6"/>
    </row>
    <row r="962" spans="6:9" ht="13.2">
      <c r="F962" s="79"/>
      <c r="H962" s="6"/>
      <c r="I962" s="6"/>
    </row>
    <row r="963" spans="6:9" ht="13.2">
      <c r="F963" s="79"/>
      <c r="H963" s="6"/>
      <c r="I963" s="6"/>
    </row>
    <row r="964" spans="6:9" ht="13.2">
      <c r="F964" s="79"/>
      <c r="H964" s="6"/>
      <c r="I964" s="6"/>
    </row>
    <row r="965" spans="6:9" ht="13.2">
      <c r="F965" s="79"/>
      <c r="H965" s="6"/>
      <c r="I965" s="6"/>
    </row>
    <row r="966" spans="6:9" ht="13.2">
      <c r="F966" s="79"/>
      <c r="H966" s="6"/>
      <c r="I966" s="6"/>
    </row>
    <row r="967" spans="6:9" ht="13.2">
      <c r="F967" s="79"/>
      <c r="H967" s="6"/>
      <c r="I967" s="6"/>
    </row>
    <row r="968" spans="6:9" ht="13.2">
      <c r="F968" s="79"/>
      <c r="H968" s="6"/>
      <c r="I968" s="6"/>
    </row>
    <row r="969" spans="6:9" ht="13.2">
      <c r="F969" s="79"/>
      <c r="H969" s="6"/>
      <c r="I969" s="6"/>
    </row>
    <row r="970" spans="6:9" ht="13.2">
      <c r="F970" s="79"/>
      <c r="H970" s="6"/>
      <c r="I970" s="6"/>
    </row>
    <row r="971" spans="6:9" ht="13.2">
      <c r="F971" s="79"/>
      <c r="H971" s="6"/>
      <c r="I971" s="6"/>
    </row>
    <row r="972" spans="6:9" ht="13.2">
      <c r="F972" s="79"/>
      <c r="H972" s="6"/>
      <c r="I972" s="6"/>
    </row>
    <row r="973" spans="6:9" ht="13.2">
      <c r="F973" s="79"/>
      <c r="H973" s="6"/>
      <c r="I973" s="6"/>
    </row>
    <row r="974" spans="6:9" ht="13.2">
      <c r="F974" s="79"/>
      <c r="H974" s="6"/>
      <c r="I974" s="6"/>
    </row>
    <row r="975" spans="6:9" ht="13.2">
      <c r="F975" s="79"/>
      <c r="H975" s="6"/>
      <c r="I975" s="6"/>
    </row>
    <row r="976" spans="6:9" ht="13.2">
      <c r="F976" s="79"/>
      <c r="H976" s="6"/>
      <c r="I976" s="6"/>
    </row>
    <row r="977" spans="6:9" ht="13.2">
      <c r="F977" s="79"/>
      <c r="H977" s="6"/>
      <c r="I977" s="6"/>
    </row>
    <row r="978" spans="6:9" ht="13.2">
      <c r="F978" s="79"/>
      <c r="H978" s="6"/>
      <c r="I978" s="6"/>
    </row>
    <row r="979" spans="6:9" ht="13.2">
      <c r="F979" s="79"/>
      <c r="H979" s="6"/>
      <c r="I979" s="6"/>
    </row>
    <row r="980" spans="6:9" ht="13.2">
      <c r="F980" s="79"/>
      <c r="H980" s="6"/>
      <c r="I980" s="6"/>
    </row>
    <row r="981" spans="6:9" ht="13.2">
      <c r="F981" s="79"/>
      <c r="H981" s="6"/>
      <c r="I981" s="6"/>
    </row>
    <row r="982" spans="6:9" ht="13.2">
      <c r="F982" s="79"/>
      <c r="H982" s="6"/>
      <c r="I982" s="6"/>
    </row>
    <row r="983" spans="6:9" ht="13.2">
      <c r="F983" s="79"/>
      <c r="H983" s="6"/>
      <c r="I983" s="6"/>
    </row>
    <row r="984" spans="6:9" ht="13.2">
      <c r="F984" s="79"/>
      <c r="H984" s="6"/>
      <c r="I984" s="6"/>
    </row>
    <row r="985" spans="6:9" ht="13.2">
      <c r="F985" s="79"/>
      <c r="H985" s="6"/>
      <c r="I985" s="6"/>
    </row>
    <row r="986" spans="6:9" ht="13.2">
      <c r="F986" s="79"/>
      <c r="H986" s="6"/>
      <c r="I986" s="6"/>
    </row>
    <row r="987" spans="6:9" ht="13.2">
      <c r="F987" s="79"/>
      <c r="H987" s="6"/>
      <c r="I987" s="6"/>
    </row>
    <row r="988" spans="6:9" ht="13.2">
      <c r="F988" s="79"/>
      <c r="H988" s="6"/>
      <c r="I988" s="6"/>
    </row>
    <row r="989" spans="6:9" ht="13.2">
      <c r="F989" s="79"/>
      <c r="H989" s="6"/>
      <c r="I989" s="6"/>
    </row>
    <row r="990" spans="6:9" ht="13.2">
      <c r="F990" s="79"/>
      <c r="H990" s="6"/>
      <c r="I990" s="6"/>
    </row>
    <row r="991" spans="6:9" ht="13.2">
      <c r="F991" s="79"/>
      <c r="H991" s="6"/>
      <c r="I991" s="6"/>
    </row>
    <row r="992" spans="6:9" ht="13.2">
      <c r="F992" s="79"/>
      <c r="H992" s="6"/>
      <c r="I992" s="6"/>
    </row>
    <row r="993" spans="6:9" ht="13.2">
      <c r="F993" s="79"/>
      <c r="H993" s="6"/>
      <c r="I993" s="6"/>
    </row>
    <row r="994" spans="6:9" ht="13.2">
      <c r="F994" s="79"/>
      <c r="H994" s="6"/>
      <c r="I994" s="6"/>
    </row>
    <row r="995" spans="6:9" ht="13.2">
      <c r="F995" s="79"/>
      <c r="H995" s="6"/>
      <c r="I995" s="6"/>
    </row>
    <row r="996" spans="6:9" ht="13.2">
      <c r="F996" s="79"/>
      <c r="H996" s="6"/>
      <c r="I996" s="6"/>
    </row>
  </sheetData>
  <customSheetViews>
    <customSheetView guid="{0CA11277-9A03-4800-8D5F-B8624029F2B7}" filter="1" showAutoFilter="1">
      <pageMargins left="0.7" right="0.7" top="0.75" bottom="0.75" header="0.3" footer="0.3"/>
      <autoFilter ref="A1:Z263" xr:uid="{00000000-0000-0000-0000-000000000000}">
        <filterColumn colId="7">
          <filters>
            <filter val="Already purchased flat in Lagom"/>
            <filter val="Asked to call tomorrow at 5 pm/will call me back/asked to not call him again"/>
            <filter val="Asked to not call again.will call me back"/>
            <filter val="Broker"/>
            <filter val="Call back on Sunday on 29th Nov"/>
            <filter val="Details Sent .Looking 2 bhk ready to move property"/>
            <filter val="Details sent .Will come on 24th Jan month"/>
            <filter val="Details sent .Will come on 30th Nov"/>
            <filter val="Details sent, Will come after 15th jan"/>
            <filter val="Details sent.Will come after 15th jan.asked to not call again"/>
            <filter val="Details sent.Will come after 22nd Jan/Reminder"/>
            <filter val="Details sent.Will come after Diwali.Now do not have time till feb"/>
            <filter val="Details sent.Will come after Feb"/>
            <filter val="Details sent.will come in this week"/>
            <filter val="Details sent.Will come on 10th Jan"/>
            <filter val="Details sent.Will come on 28th Nov till 11 am"/>
            <filter val="Details sent.Will come on 9/10th jan"/>
            <filter val="Details sent.Will come on Next Saturday on 29th Novfor C wing"/>
            <filter val="Details sent.Will come till 10th Jan/will call me back if he wants"/>
            <filter val="Details sent.Will come till 12th Jan if possible"/>
            <filter val="Invalid number"/>
            <filter val="looking 1 bhk upto 35 lakhs only"/>
            <filter val="looking 2 bhk in 50 lakhs"/>
            <filter val="Looking flat in 52 lakhs 2 bhk with 750 carpet nearing possesion"/>
            <filter val="looking flat in 58 lakhs with ready to move property"/>
            <filter val="Looking flat in Baner"/>
            <filter val="Looking flat near aundh"/>
            <filter val="Looking flat near vishal nagar"/>
            <filter val="Looking nearing possestion flat"/>
            <filter val="Not answering"/>
            <filter val="Not Enquired"/>
            <filter val="Not interested in our site.Looking for plot"/>
            <filter val="Not interested.Purchased flat in Aundh"/>
            <filter val="Not interested.Purchased flat in wakad"/>
            <filter val="Not responding"/>
            <filter val="now do not want any flat"/>
            <filter val="now do not want any property"/>
            <filter val="Postponed plan"/>
            <filter val="postponed to buy flat"/>
            <filter val="Purchased flat 1bhk in Marunji"/>
            <filter val="purchased flat in Balewadi"/>
            <filter val="Purchased flat in Baner"/>
            <filter val="Purchased flat in chinchwad"/>
            <filter val="Purchased flat in Hinjewadi"/>
            <filter val="Purchased flat in tathawade"/>
            <filter val="ringing"/>
            <filter val="Visit Done"/>
            <filter val="Visit done .Need time to think"/>
            <filter val="Visit done.Booked 304 through Mehfuz sir"/>
            <filter val="Visit done.having loan issue"/>
            <filter val="Visit done.Need a weektime till 1st dec to think for c wing"/>
            <filter val="Visit done.Need time to think for C wing till 3rd dec"/>
            <filter val="Visit done.Will take decesion in 1 week till 30th nov"/>
            <filter val="will come on 9/10th Jan /Reminder on Friday"/>
          </filters>
        </filterColumn>
      </autoFilter>
    </customSheetView>
    <customSheetView guid="{C22D0FE0-8A10-4D1B-8A6E-DB0B5920ABE1}" filter="1" showAutoFilter="1">
      <pageMargins left="0.7" right="0.7" top="0.75" bottom="0.75" header="0.3" footer="0.3"/>
      <autoFilter ref="A1:Z240" xr:uid="{00000000-0000-0000-0000-000000000000}">
        <filterColumn colId="7">
          <filters>
            <filter val="Asked to call tomorrow at 5 pm/will call me back/asked to not call him again"/>
            <filter val="Broker"/>
            <filter val="Call back on Sunday on 29th Nov"/>
            <filter val="Details sent .Will come in Jan month only"/>
            <filter val="Details sent, Will come after 15th jan"/>
            <filter val="Details sent.Will come after 15th jan.asked to not call again"/>
            <filter val="Details sent.Will come after Diwali.Now do not have time till feb"/>
            <filter val="Details sent.Will come after Feb"/>
            <filter val="Details sent.will come in this week"/>
            <filter val="Details sent.Will come on 10th Jan"/>
            <filter val="Details sent.Will come on 28th Nov till 11 am"/>
            <filter val="Details sent.Will come on 9/10th jan"/>
            <filter val="Details sent.Will come till 10th Jan/will call me back if he wants"/>
            <filter val="Details sent.Will come till 12th Jan if possible"/>
            <filter val="looking 1 bhk upto 35 lakhs only"/>
            <filter val="looking 2 bhk in 50 lakhs"/>
            <filter val="Looking flat in 52 lakhs 2 bhk with 750 carpet nearing possesion"/>
            <filter val="looking flat in 58 lakhs with ready to move property"/>
            <filter val="Looking flat in Baner"/>
            <filter val="Looking flat near aundh"/>
            <filter val="Looking flat near vishal nagar"/>
            <filter val="Looking nearing possestion flat"/>
            <filter val="Not answering"/>
            <filter val="Not Enquired"/>
            <filter val="Not interested.Purchased flat in Aundh"/>
            <filter val="Not responding"/>
            <filter val="now do not want any property"/>
            <filter val="Postponed plan"/>
            <filter val="postponed to buy flat"/>
            <filter val="Purchased flat 1bhk in Marunji"/>
            <filter val="Purchased flat in Balewadi"/>
            <filter val="Purchased flat in chinchwad"/>
            <filter val="Purchased flat in Hinjewadi"/>
            <filter val="Purchased flat in tathawade"/>
            <filter val="ringing"/>
            <filter val="Visit done"/>
            <filter val="Visit done .Need time to think"/>
            <filter val="Visit done.Having loan issue"/>
            <filter val="Visit done.Need a weektime till 1st dec to think for c wing"/>
            <filter val="Visit done.Need time to think for C wing till 3rd dec"/>
            <filter val="will come on 9/10th Jan /Reminder on Friday"/>
          </filters>
        </filterColumn>
      </autoFilter>
    </customSheetView>
    <customSheetView guid="{D259E67F-51B5-41AA-81A8-5221AF5EBF63}" filter="1" showAutoFilter="1">
      <pageMargins left="0.7" right="0.7" top="0.75" bottom="0.75" header="0.3" footer="0.3"/>
      <autoFilter ref="A1:Z240" xr:uid="{00000000-0000-0000-0000-000000000000}"/>
    </customSheetView>
    <customSheetView guid="{93A00F69-8167-450F-BE52-52B55C51D9C1}" filter="1" showAutoFilter="1">
      <pageMargins left="0.7" right="0.7" top="0.75" bottom="0.75" header="0.3" footer="0.3"/>
      <autoFilter ref="H1:H996" xr:uid="{00000000-0000-0000-0000-000000000000}"/>
    </customSheetView>
    <customSheetView guid="{3290949C-807D-4D4E-8729-6BB67DD22B1C}" filter="1" showAutoFilter="1">
      <pageMargins left="0.7" right="0.7" top="0.75" bottom="0.75" header="0.3" footer="0.3"/>
      <autoFilter ref="A1:K480" xr:uid="{00000000-0000-0000-0000-000000000000}">
        <filterColumn colId="4">
          <colorFilter dxfId="0"/>
        </filterColumn>
      </autoFilter>
    </customSheetView>
    <customSheetView guid="{71B14957-1C71-4B8C-B4D5-358FE1D05FFB}" filter="1" showAutoFilter="1">
      <pageMargins left="0.7" right="0.7" top="0.75" bottom="0.75" header="0.3" footer="0.3"/>
      <autoFilter ref="A1:Z996" xr:uid="{00000000-0000-0000-0000-000000000000}"/>
    </customSheetView>
    <customSheetView guid="{82F1EF57-09EE-4626-B930-A698E745F927}" filter="1" showAutoFilter="1">
      <pageMargins left="0.7" right="0.7" top="0.75" bottom="0.75" header="0.3" footer="0.3"/>
      <autoFilter ref="A1:Z996" xr:uid="{00000000-0000-0000-0000-000000000000}"/>
    </customSheetView>
  </customSheetViews>
  <hyperlinks>
    <hyperlink ref="E252"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
  <sheetViews>
    <sheetView workbookViewId="0"/>
  </sheetViews>
  <sheetFormatPr defaultColWidth="14.44140625" defaultRowHeight="15.75" customHeight="1"/>
  <sheetData>
    <row r="1" spans="1:8">
      <c r="A1" s="80" t="s">
        <v>1499</v>
      </c>
      <c r="B1" s="2" t="s">
        <v>1</v>
      </c>
      <c r="C1" s="3" t="s">
        <v>2</v>
      </c>
      <c r="D1" s="3" t="s">
        <v>1500</v>
      </c>
      <c r="E1" s="3" t="s">
        <v>3</v>
      </c>
      <c r="F1" s="2" t="s">
        <v>4</v>
      </c>
      <c r="G1" s="2" t="s">
        <v>5</v>
      </c>
      <c r="H1" s="5"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87"/>
  <sheetViews>
    <sheetView topLeftCell="E1" workbookViewId="0">
      <selection activeCell="N10" sqref="N10"/>
    </sheetView>
  </sheetViews>
  <sheetFormatPr defaultColWidth="14.44140625" defaultRowHeight="15.75" customHeight="1"/>
  <cols>
    <col min="4" max="4" width="17.44140625" customWidth="1"/>
    <col min="7" max="7" width="73.88671875" customWidth="1"/>
  </cols>
  <sheetData>
    <row r="1" spans="1:25">
      <c r="A1" s="81" t="s">
        <v>1499</v>
      </c>
      <c r="B1" s="81" t="s">
        <v>1</v>
      </c>
      <c r="C1" s="81" t="s">
        <v>2</v>
      </c>
      <c r="D1" s="81" t="s">
        <v>1500</v>
      </c>
      <c r="E1" s="81" t="s">
        <v>3</v>
      </c>
      <c r="F1" s="81" t="s">
        <v>4</v>
      </c>
      <c r="G1" s="82" t="s">
        <v>6</v>
      </c>
      <c r="H1" s="83"/>
      <c r="N1" t="s">
        <v>1557</v>
      </c>
    </row>
    <row r="2" spans="1:25">
      <c r="A2" s="84">
        <v>1</v>
      </c>
      <c r="B2" s="85" t="s">
        <v>1501</v>
      </c>
      <c r="C2" s="85"/>
      <c r="D2" s="85" t="s">
        <v>1502</v>
      </c>
      <c r="E2" s="85"/>
      <c r="F2" s="85">
        <v>9890306958</v>
      </c>
      <c r="G2" s="86" t="s">
        <v>1503</v>
      </c>
      <c r="H2" s="83"/>
      <c r="I2" s="35"/>
      <c r="J2" s="35"/>
      <c r="K2" s="35"/>
      <c r="L2" s="35"/>
      <c r="M2" s="35"/>
      <c r="N2" s="35" t="s">
        <v>338</v>
      </c>
      <c r="O2" s="35"/>
      <c r="P2" s="35"/>
      <c r="Q2" s="35"/>
      <c r="R2" s="35"/>
      <c r="S2" s="35"/>
      <c r="T2" s="35"/>
      <c r="U2" s="35"/>
      <c r="V2" s="35"/>
      <c r="W2" s="35"/>
      <c r="X2" s="35"/>
      <c r="Y2" s="35"/>
    </row>
    <row r="3" spans="1:25">
      <c r="A3" s="84">
        <v>2</v>
      </c>
      <c r="B3" s="85" t="s">
        <v>1501</v>
      </c>
      <c r="C3" s="85"/>
      <c r="D3" s="85" t="s">
        <v>79</v>
      </c>
      <c r="E3" s="85"/>
      <c r="F3" s="85">
        <v>9762205131</v>
      </c>
      <c r="G3" s="86" t="s">
        <v>24</v>
      </c>
      <c r="H3" s="83"/>
      <c r="I3" s="35"/>
      <c r="J3" s="35"/>
      <c r="K3" s="35"/>
      <c r="L3" s="35"/>
      <c r="M3" s="35"/>
      <c r="N3" s="35" t="s">
        <v>338</v>
      </c>
      <c r="O3" s="35"/>
      <c r="P3" s="35"/>
      <c r="Q3" s="35"/>
      <c r="R3" s="35"/>
      <c r="S3" s="35"/>
      <c r="T3" s="35"/>
      <c r="U3" s="35"/>
      <c r="V3" s="35"/>
      <c r="W3" s="35"/>
      <c r="X3" s="35"/>
      <c r="Y3" s="35"/>
    </row>
    <row r="4" spans="1:25">
      <c r="A4" s="87">
        <v>3</v>
      </c>
      <c r="B4" s="88" t="s">
        <v>1501</v>
      </c>
      <c r="C4" s="88"/>
      <c r="D4" s="88" t="s">
        <v>1504</v>
      </c>
      <c r="E4" s="88"/>
      <c r="F4" s="89"/>
      <c r="G4" s="90" t="s">
        <v>1505</v>
      </c>
      <c r="H4" s="91"/>
      <c r="I4" s="28"/>
      <c r="J4" s="28"/>
      <c r="K4" s="28"/>
      <c r="L4" s="28"/>
      <c r="M4" s="28"/>
      <c r="N4" s="28" t="s">
        <v>338</v>
      </c>
      <c r="O4" s="28"/>
      <c r="P4" s="28"/>
      <c r="Q4" s="28"/>
      <c r="R4" s="28"/>
      <c r="S4" s="28"/>
      <c r="T4" s="28"/>
      <c r="U4" s="28"/>
      <c r="V4" s="28"/>
      <c r="W4" s="28"/>
      <c r="X4" s="28"/>
      <c r="Y4" s="28"/>
    </row>
    <row r="5" spans="1:25">
      <c r="A5" s="87">
        <v>4</v>
      </c>
      <c r="B5" s="92" t="s">
        <v>1506</v>
      </c>
      <c r="C5" s="91"/>
      <c r="D5" s="92" t="s">
        <v>1507</v>
      </c>
      <c r="E5" s="91"/>
      <c r="F5" s="92">
        <v>7620092777</v>
      </c>
      <c r="G5" s="92" t="s">
        <v>1508</v>
      </c>
      <c r="H5" s="91"/>
      <c r="I5" s="28"/>
      <c r="J5" s="28"/>
      <c r="K5" s="28"/>
      <c r="L5" s="28"/>
      <c r="M5" s="28"/>
      <c r="N5" s="28" t="s">
        <v>338</v>
      </c>
      <c r="O5" s="28"/>
      <c r="P5" s="28"/>
      <c r="Q5" s="28"/>
      <c r="R5" s="28"/>
      <c r="S5" s="28"/>
      <c r="T5" s="28"/>
      <c r="U5" s="28"/>
      <c r="V5" s="28"/>
      <c r="W5" s="28"/>
      <c r="X5" s="28"/>
      <c r="Y5" s="28"/>
    </row>
    <row r="6" spans="1:25">
      <c r="A6" s="84">
        <v>5</v>
      </c>
      <c r="B6" s="93" t="s">
        <v>1506</v>
      </c>
      <c r="C6" s="83"/>
      <c r="D6" s="93" t="s">
        <v>206</v>
      </c>
      <c r="E6" s="83"/>
      <c r="F6" s="93">
        <v>9881908759</v>
      </c>
      <c r="G6" s="93" t="s">
        <v>1509</v>
      </c>
      <c r="H6" s="84" t="s">
        <v>1510</v>
      </c>
      <c r="I6" s="35"/>
      <c r="J6" s="35"/>
      <c r="K6" s="35"/>
      <c r="L6" s="35"/>
      <c r="M6" s="35"/>
      <c r="N6" s="35" t="s">
        <v>1558</v>
      </c>
      <c r="O6" s="35"/>
      <c r="P6" s="35"/>
      <c r="Q6" s="35"/>
      <c r="R6" s="35"/>
      <c r="S6" s="35"/>
      <c r="T6" s="35"/>
      <c r="U6" s="35"/>
      <c r="V6" s="35"/>
      <c r="W6" s="35"/>
      <c r="X6" s="35"/>
      <c r="Y6" s="35"/>
    </row>
    <row r="7" spans="1:25">
      <c r="A7" s="84">
        <v>6</v>
      </c>
      <c r="B7" s="93" t="s">
        <v>1506</v>
      </c>
      <c r="C7" s="83"/>
      <c r="D7" s="93" t="s">
        <v>234</v>
      </c>
      <c r="E7" s="83"/>
      <c r="F7" s="93">
        <v>8852095056</v>
      </c>
      <c r="G7" s="93" t="s">
        <v>1511</v>
      </c>
      <c r="H7" s="84" t="s">
        <v>1512</v>
      </c>
      <c r="I7" s="35"/>
      <c r="J7" s="35"/>
      <c r="K7" s="35"/>
      <c r="L7" s="35"/>
      <c r="M7" s="35"/>
      <c r="N7" s="35" t="s">
        <v>1558</v>
      </c>
      <c r="O7" s="35"/>
      <c r="P7" s="35"/>
      <c r="Q7" s="35"/>
      <c r="R7" s="35"/>
      <c r="S7" s="35"/>
      <c r="T7" s="35"/>
      <c r="U7" s="35"/>
      <c r="V7" s="35"/>
      <c r="W7" s="35"/>
      <c r="X7" s="35"/>
      <c r="Y7" s="35"/>
    </row>
    <row r="8" spans="1:25" ht="13.2">
      <c r="A8" s="84">
        <v>7</v>
      </c>
      <c r="B8" s="93" t="s">
        <v>1506</v>
      </c>
      <c r="C8" s="83"/>
      <c r="D8" s="93" t="s">
        <v>1513</v>
      </c>
      <c r="E8" s="83"/>
      <c r="F8" s="93">
        <v>9763723980</v>
      </c>
      <c r="G8" s="93" t="s">
        <v>1514</v>
      </c>
      <c r="H8" s="83"/>
      <c r="N8" s="30" t="s">
        <v>1558</v>
      </c>
    </row>
    <row r="9" spans="1:25" ht="13.2">
      <c r="A9" s="84">
        <v>8</v>
      </c>
      <c r="B9" s="93" t="s">
        <v>1515</v>
      </c>
      <c r="C9" s="83"/>
      <c r="D9" s="93" t="s">
        <v>1516</v>
      </c>
      <c r="E9" s="83"/>
      <c r="F9" s="93">
        <v>7756838869</v>
      </c>
      <c r="G9" s="93" t="s">
        <v>1517</v>
      </c>
      <c r="H9" s="83"/>
      <c r="N9" s="30" t="s">
        <v>1559</v>
      </c>
    </row>
    <row r="10" spans="1:25">
      <c r="A10" s="87">
        <v>9</v>
      </c>
      <c r="B10" s="92" t="s">
        <v>1515</v>
      </c>
      <c r="C10" s="91"/>
      <c r="D10" s="92" t="s">
        <v>1518</v>
      </c>
      <c r="E10" s="91"/>
      <c r="F10" s="92">
        <v>9765757219</v>
      </c>
      <c r="G10" s="92" t="s">
        <v>1519</v>
      </c>
      <c r="H10" s="91"/>
      <c r="I10" s="28"/>
      <c r="J10" s="28"/>
      <c r="K10" s="28"/>
      <c r="L10" s="28"/>
      <c r="M10" s="28"/>
      <c r="N10" s="28" t="s">
        <v>1560</v>
      </c>
      <c r="O10" s="28"/>
      <c r="P10" s="28"/>
      <c r="Q10" s="28"/>
      <c r="R10" s="28"/>
      <c r="S10" s="28"/>
      <c r="T10" s="28"/>
      <c r="U10" s="28"/>
      <c r="V10" s="28"/>
      <c r="W10" s="28"/>
      <c r="X10" s="28"/>
      <c r="Y10" s="28"/>
    </row>
    <row r="11" spans="1:25">
      <c r="A11" s="94">
        <v>10</v>
      </c>
      <c r="B11" s="95" t="s">
        <v>1515</v>
      </c>
      <c r="C11" s="96"/>
      <c r="D11" s="95" t="s">
        <v>1520</v>
      </c>
      <c r="E11" s="96"/>
      <c r="F11" s="95">
        <v>8698880029</v>
      </c>
      <c r="G11" s="95" t="s">
        <v>137</v>
      </c>
      <c r="H11" s="96"/>
      <c r="I11" s="12"/>
      <c r="J11" s="12"/>
      <c r="K11" s="12"/>
      <c r="L11" s="12"/>
      <c r="M11" s="12"/>
      <c r="N11" s="12"/>
      <c r="O11" s="12"/>
      <c r="P11" s="12"/>
      <c r="Q11" s="12"/>
      <c r="R11" s="12"/>
      <c r="S11" s="12"/>
      <c r="T11" s="12"/>
      <c r="U11" s="12"/>
      <c r="V11" s="12"/>
      <c r="W11" s="12"/>
      <c r="X11" s="12"/>
      <c r="Y11" s="12"/>
    </row>
    <row r="12" spans="1:25">
      <c r="A12" s="84">
        <v>11</v>
      </c>
      <c r="B12" s="93" t="s">
        <v>1515</v>
      </c>
      <c r="C12" s="83"/>
      <c r="D12" s="93" t="s">
        <v>381</v>
      </c>
      <c r="E12" s="83"/>
      <c r="F12" s="93">
        <v>7709011700</v>
      </c>
      <c r="G12" s="93" t="s">
        <v>1521</v>
      </c>
      <c r="H12" s="84" t="s">
        <v>1522</v>
      </c>
      <c r="I12" s="35"/>
      <c r="J12" s="35"/>
      <c r="K12" s="35"/>
      <c r="L12" s="35"/>
      <c r="M12" s="35"/>
      <c r="N12" s="35"/>
      <c r="O12" s="35"/>
      <c r="P12" s="35"/>
      <c r="Q12" s="35"/>
      <c r="R12" s="35"/>
      <c r="S12" s="35"/>
      <c r="T12" s="35"/>
      <c r="U12" s="35"/>
      <c r="V12" s="35"/>
      <c r="W12" s="35"/>
      <c r="X12" s="35"/>
      <c r="Y12" s="35"/>
    </row>
    <row r="13" spans="1:25">
      <c r="A13" s="84">
        <v>12</v>
      </c>
      <c r="B13" s="93" t="s">
        <v>1523</v>
      </c>
      <c r="C13" s="83"/>
      <c r="D13" s="93" t="s">
        <v>282</v>
      </c>
      <c r="E13" s="83"/>
      <c r="F13" s="93">
        <v>9730918689</v>
      </c>
      <c r="G13" s="93" t="s">
        <v>1524</v>
      </c>
      <c r="H13" s="83"/>
    </row>
    <row r="14" spans="1:25">
      <c r="A14" s="84">
        <v>13</v>
      </c>
      <c r="B14" s="93" t="s">
        <v>1523</v>
      </c>
      <c r="C14" s="83"/>
      <c r="D14" s="93" t="s">
        <v>455</v>
      </c>
      <c r="E14" s="83"/>
      <c r="F14" s="93">
        <v>8554995538</v>
      </c>
      <c r="G14" s="93" t="s">
        <v>1525</v>
      </c>
      <c r="H14" s="83"/>
    </row>
    <row r="15" spans="1:25">
      <c r="A15" s="84">
        <v>14</v>
      </c>
      <c r="B15" s="93" t="s">
        <v>1526</v>
      </c>
      <c r="C15" s="83"/>
      <c r="D15" s="93" t="s">
        <v>280</v>
      </c>
      <c r="E15" s="83"/>
      <c r="F15" s="93">
        <v>8793342784</v>
      </c>
      <c r="G15" s="93" t="s">
        <v>1527</v>
      </c>
      <c r="H15" s="83"/>
    </row>
    <row r="16" spans="1:25" ht="15.75" customHeight="1">
      <c r="A16" s="94">
        <v>15</v>
      </c>
      <c r="B16" s="95" t="s">
        <v>1506</v>
      </c>
      <c r="C16" s="96"/>
      <c r="D16" s="95" t="s">
        <v>1528</v>
      </c>
      <c r="E16" s="96"/>
      <c r="F16" s="97">
        <v>9403182253</v>
      </c>
      <c r="G16" s="98" t="s">
        <v>1529</v>
      </c>
      <c r="H16" s="96"/>
      <c r="I16" s="12"/>
      <c r="J16" s="12"/>
      <c r="K16" s="12"/>
      <c r="L16" s="12"/>
      <c r="M16" s="12"/>
      <c r="N16" s="12"/>
      <c r="O16" s="12"/>
      <c r="P16" s="12"/>
      <c r="Q16" s="12"/>
      <c r="R16" s="12"/>
      <c r="S16" s="12"/>
      <c r="T16" s="12"/>
      <c r="U16" s="12"/>
      <c r="V16" s="12"/>
      <c r="W16" s="12"/>
      <c r="X16" s="12"/>
      <c r="Y16" s="12"/>
    </row>
    <row r="17" spans="1:25">
      <c r="A17" s="84">
        <v>17</v>
      </c>
      <c r="B17" s="93" t="s">
        <v>1530</v>
      </c>
      <c r="C17" s="83"/>
      <c r="D17" s="93" t="s">
        <v>452</v>
      </c>
      <c r="E17" s="83"/>
      <c r="F17" s="93">
        <v>9425950804</v>
      </c>
      <c r="G17" s="93" t="s">
        <v>1531</v>
      </c>
      <c r="H17" s="83"/>
    </row>
    <row r="18" spans="1:25" ht="15.75" customHeight="1">
      <c r="A18" s="84">
        <v>19</v>
      </c>
      <c r="B18" s="93" t="s">
        <v>1515</v>
      </c>
      <c r="C18" s="83"/>
      <c r="D18" s="99" t="s">
        <v>316</v>
      </c>
      <c r="E18" s="83"/>
      <c r="F18" s="99">
        <v>7588153349</v>
      </c>
      <c r="G18" s="93" t="s">
        <v>1532</v>
      </c>
      <c r="H18" s="83"/>
    </row>
    <row r="19" spans="1:25" ht="15.75" customHeight="1">
      <c r="A19" s="94">
        <v>20</v>
      </c>
      <c r="B19" s="95" t="s">
        <v>1533</v>
      </c>
      <c r="C19" s="96"/>
      <c r="D19" s="97" t="s">
        <v>1534</v>
      </c>
      <c r="E19" s="96"/>
      <c r="F19" s="100">
        <v>7588061545</v>
      </c>
      <c r="G19" s="97" t="s">
        <v>468</v>
      </c>
      <c r="H19" s="96"/>
      <c r="I19" s="12"/>
      <c r="J19" s="12"/>
      <c r="K19" s="12"/>
      <c r="L19" s="12"/>
      <c r="M19" s="12"/>
      <c r="N19" s="12"/>
      <c r="O19" s="12"/>
      <c r="P19" s="12"/>
      <c r="Q19" s="12"/>
      <c r="R19" s="12"/>
      <c r="S19" s="12"/>
      <c r="T19" s="12"/>
      <c r="U19" s="12"/>
      <c r="V19" s="12"/>
      <c r="W19" s="12"/>
      <c r="X19" s="12"/>
      <c r="Y19" s="12"/>
    </row>
    <row r="20" spans="1:25" ht="15.75" customHeight="1">
      <c r="A20" s="84">
        <v>21</v>
      </c>
      <c r="B20" s="93" t="s">
        <v>1533</v>
      </c>
      <c r="C20" s="83"/>
      <c r="D20" s="99" t="s">
        <v>488</v>
      </c>
      <c r="E20" s="83"/>
      <c r="F20" s="99">
        <v>9960613495</v>
      </c>
      <c r="G20" s="99" t="s">
        <v>1535</v>
      </c>
      <c r="H20" s="83"/>
    </row>
    <row r="21" spans="1:25" ht="15.75" customHeight="1">
      <c r="A21" s="84">
        <v>22</v>
      </c>
      <c r="B21" s="93" t="s">
        <v>1533</v>
      </c>
      <c r="C21" s="83"/>
      <c r="D21" s="99" t="s">
        <v>1536</v>
      </c>
      <c r="E21" s="83"/>
      <c r="F21" s="101">
        <v>9175427535</v>
      </c>
      <c r="G21" s="99" t="s">
        <v>1537</v>
      </c>
      <c r="H21" s="84" t="s">
        <v>1538</v>
      </c>
    </row>
    <row r="22" spans="1:25" ht="15.75" customHeight="1">
      <c r="A22" s="84">
        <v>23</v>
      </c>
      <c r="B22" s="93" t="s">
        <v>1539</v>
      </c>
      <c r="C22" s="83"/>
      <c r="D22" s="99" t="s">
        <v>1540</v>
      </c>
      <c r="E22" s="83"/>
      <c r="F22" s="99">
        <v>7770034004</v>
      </c>
      <c r="G22" s="99" t="s">
        <v>1541</v>
      </c>
      <c r="H22" s="83"/>
    </row>
    <row r="23" spans="1:25" ht="15.75" customHeight="1">
      <c r="A23" s="84">
        <v>24</v>
      </c>
      <c r="B23" s="93" t="s">
        <v>1539</v>
      </c>
      <c r="C23" s="83"/>
      <c r="D23" s="99" t="s">
        <v>1542</v>
      </c>
      <c r="E23" s="83"/>
      <c r="F23" s="99">
        <v>9579756693</v>
      </c>
      <c r="G23" s="99" t="s">
        <v>1541</v>
      </c>
      <c r="H23" s="83"/>
    </row>
    <row r="24" spans="1:25" ht="15.75" customHeight="1">
      <c r="A24" s="84">
        <v>25</v>
      </c>
      <c r="B24" s="93" t="s">
        <v>1539</v>
      </c>
      <c r="C24" s="83"/>
      <c r="D24" s="101" t="s">
        <v>549</v>
      </c>
      <c r="E24" s="83"/>
      <c r="F24" s="101">
        <v>8600395806</v>
      </c>
      <c r="G24" s="99" t="s">
        <v>1541</v>
      </c>
      <c r="H24" s="83"/>
    </row>
    <row r="25" spans="1:25" ht="15.75" customHeight="1">
      <c r="A25" s="84">
        <v>26</v>
      </c>
      <c r="B25" s="93" t="s">
        <v>1539</v>
      </c>
      <c r="C25" s="83"/>
      <c r="D25" s="99" t="s">
        <v>556</v>
      </c>
      <c r="E25" s="83"/>
      <c r="F25" s="99">
        <v>9403754186</v>
      </c>
      <c r="G25" s="102" t="s">
        <v>1543</v>
      </c>
      <c r="H25" s="83"/>
    </row>
    <row r="26" spans="1:25" ht="15.75" customHeight="1">
      <c r="A26" s="94">
        <v>27</v>
      </c>
      <c r="B26" s="95" t="s">
        <v>1544</v>
      </c>
      <c r="C26" s="96"/>
      <c r="D26" s="97" t="s">
        <v>571</v>
      </c>
      <c r="E26" s="96"/>
      <c r="F26" s="97">
        <v>9769773772</v>
      </c>
      <c r="G26" s="98" t="s">
        <v>1545</v>
      </c>
      <c r="H26" s="96"/>
      <c r="I26" s="12"/>
      <c r="J26" s="12"/>
      <c r="K26" s="12"/>
      <c r="L26" s="12"/>
      <c r="M26" s="12"/>
      <c r="N26" s="12"/>
      <c r="O26" s="12"/>
      <c r="P26" s="12"/>
      <c r="Q26" s="12"/>
      <c r="R26" s="12"/>
      <c r="S26" s="12"/>
      <c r="T26" s="12"/>
      <c r="U26" s="12"/>
      <c r="V26" s="12"/>
      <c r="W26" s="12"/>
      <c r="X26" s="12"/>
      <c r="Y26" s="12"/>
    </row>
    <row r="27" spans="1:25" ht="15.75" customHeight="1">
      <c r="A27" s="84">
        <v>28</v>
      </c>
      <c r="B27" s="93" t="s">
        <v>1539</v>
      </c>
      <c r="C27" s="83"/>
      <c r="D27" s="99" t="s">
        <v>579</v>
      </c>
      <c r="E27" s="83"/>
      <c r="F27" s="99">
        <v>7709998886</v>
      </c>
      <c r="G27" s="99" t="s">
        <v>1546</v>
      </c>
      <c r="H27" s="83"/>
    </row>
    <row r="28" spans="1:25" ht="14.4">
      <c r="A28" s="87">
        <v>29</v>
      </c>
      <c r="B28" s="92" t="s">
        <v>1544</v>
      </c>
      <c r="C28" s="91"/>
      <c r="D28" s="103" t="s">
        <v>605</v>
      </c>
      <c r="E28" s="91"/>
      <c r="F28" s="103">
        <v>9922335444</v>
      </c>
      <c r="G28" s="104" t="s">
        <v>1508</v>
      </c>
      <c r="H28" s="91"/>
      <c r="I28" s="28"/>
      <c r="J28" s="28"/>
      <c r="K28" s="28"/>
      <c r="L28" s="28"/>
      <c r="M28" s="28"/>
      <c r="N28" s="28"/>
      <c r="O28" s="28"/>
      <c r="P28" s="28"/>
      <c r="Q28" s="28"/>
      <c r="R28" s="28"/>
      <c r="S28" s="28"/>
      <c r="T28" s="28"/>
      <c r="U28" s="28"/>
      <c r="V28" s="28"/>
      <c r="W28" s="28"/>
      <c r="X28" s="28"/>
      <c r="Y28" s="28"/>
    </row>
    <row r="29" spans="1:25" ht="13.2">
      <c r="A29" s="87">
        <v>32</v>
      </c>
      <c r="B29" s="87" t="s">
        <v>1547</v>
      </c>
      <c r="C29" s="91"/>
      <c r="D29" s="87" t="s">
        <v>1548</v>
      </c>
      <c r="E29" s="91"/>
      <c r="F29" s="87">
        <v>9404274499</v>
      </c>
      <c r="G29" s="87" t="s">
        <v>1549</v>
      </c>
      <c r="H29" s="91"/>
      <c r="I29" s="105"/>
      <c r="J29" s="105"/>
      <c r="K29" s="105"/>
      <c r="L29" s="105"/>
      <c r="M29" s="105"/>
      <c r="N29" s="105"/>
      <c r="O29" s="105"/>
      <c r="P29" s="105"/>
      <c r="Q29" s="105"/>
      <c r="R29" s="105"/>
      <c r="S29" s="105"/>
      <c r="T29" s="105"/>
      <c r="U29" s="105"/>
      <c r="V29" s="105"/>
      <c r="W29" s="105"/>
      <c r="X29" s="105"/>
      <c r="Y29" s="105"/>
    </row>
    <row r="30" spans="1:25" ht="13.2">
      <c r="A30" s="84">
        <v>33</v>
      </c>
      <c r="B30" s="84" t="s">
        <v>1547</v>
      </c>
      <c r="C30" s="83"/>
      <c r="D30" s="84" t="s">
        <v>1550</v>
      </c>
      <c r="E30" s="83"/>
      <c r="F30" s="84">
        <v>7020071332</v>
      </c>
      <c r="G30" s="84" t="s">
        <v>1503</v>
      </c>
      <c r="H30" s="83"/>
    </row>
    <row r="31" spans="1:25" ht="13.2">
      <c r="A31" s="84">
        <f t="shared" ref="A31:A75" si="0">A30+1</f>
        <v>34</v>
      </c>
      <c r="B31" s="84"/>
      <c r="C31" s="84"/>
      <c r="D31" s="85" t="s">
        <v>18</v>
      </c>
      <c r="E31" s="83"/>
      <c r="F31" s="106">
        <f>919860505561</f>
        <v>919860505561</v>
      </c>
      <c r="G31" s="107" t="s">
        <v>20</v>
      </c>
      <c r="H31" s="83"/>
      <c r="I31" s="35"/>
      <c r="J31" s="35"/>
      <c r="K31" s="35"/>
      <c r="L31" s="35"/>
      <c r="M31" s="35"/>
      <c r="N31" s="35"/>
      <c r="O31" s="35"/>
      <c r="P31" s="35"/>
      <c r="Q31" s="35"/>
      <c r="R31" s="35"/>
      <c r="S31" s="35"/>
      <c r="T31" s="35"/>
      <c r="U31" s="35"/>
      <c r="V31" s="35"/>
      <c r="W31" s="35"/>
      <c r="X31" s="35"/>
      <c r="Y31" s="35"/>
    </row>
    <row r="32" spans="1:25" ht="13.2">
      <c r="A32" s="84">
        <f t="shared" si="0"/>
        <v>35</v>
      </c>
      <c r="B32" s="84"/>
      <c r="C32" s="84"/>
      <c r="D32" s="85" t="s">
        <v>28</v>
      </c>
      <c r="E32" s="83"/>
      <c r="F32" s="106">
        <f>918446529325</f>
        <v>918446529325</v>
      </c>
      <c r="G32" s="107" t="s">
        <v>30</v>
      </c>
      <c r="H32" s="83"/>
      <c r="I32" s="35"/>
      <c r="J32" s="35"/>
      <c r="K32" s="35"/>
      <c r="L32" s="35"/>
      <c r="M32" s="35"/>
      <c r="N32" s="35"/>
      <c r="O32" s="35"/>
      <c r="P32" s="35"/>
      <c r="Q32" s="35"/>
      <c r="R32" s="35"/>
      <c r="S32" s="35"/>
      <c r="T32" s="35"/>
      <c r="U32" s="35"/>
      <c r="V32" s="35"/>
      <c r="W32" s="35"/>
      <c r="X32" s="35"/>
      <c r="Y32" s="35"/>
    </row>
    <row r="33" spans="1:8" ht="13.2">
      <c r="A33" s="84">
        <f t="shared" si="0"/>
        <v>36</v>
      </c>
      <c r="B33" s="83"/>
      <c r="C33" s="83"/>
      <c r="D33" s="85" t="s">
        <v>35</v>
      </c>
      <c r="E33" s="83"/>
      <c r="F33" s="106">
        <f>918999646884</f>
        <v>918999646884</v>
      </c>
      <c r="G33" s="107" t="s">
        <v>20</v>
      </c>
      <c r="H33" s="108"/>
    </row>
    <row r="34" spans="1:8" ht="13.2">
      <c r="A34" s="84">
        <f t="shared" si="0"/>
        <v>37</v>
      </c>
      <c r="B34" s="83"/>
      <c r="C34" s="83"/>
      <c r="D34" s="85" t="s">
        <v>45</v>
      </c>
      <c r="E34" s="83"/>
      <c r="F34" s="106">
        <f>919890514043</f>
        <v>919890514043</v>
      </c>
      <c r="G34" s="107" t="s">
        <v>47</v>
      </c>
      <c r="H34" s="108"/>
    </row>
    <row r="35" spans="1:8" ht="13.2">
      <c r="A35" s="84">
        <f t="shared" si="0"/>
        <v>38</v>
      </c>
      <c r="B35" s="83"/>
      <c r="C35" s="83"/>
      <c r="D35" s="85" t="s">
        <v>67</v>
      </c>
      <c r="E35" s="83"/>
      <c r="F35" s="106">
        <f>917021643843</f>
        <v>917021643843</v>
      </c>
      <c r="G35" s="107" t="s">
        <v>69</v>
      </c>
      <c r="H35" s="108"/>
    </row>
    <row r="36" spans="1:8" ht="13.2">
      <c r="A36" s="84">
        <f t="shared" si="0"/>
        <v>39</v>
      </c>
      <c r="B36" s="83"/>
      <c r="C36" s="83"/>
      <c r="D36" s="85" t="s">
        <v>103</v>
      </c>
      <c r="E36" s="83"/>
      <c r="F36" s="106">
        <f>919404302452</f>
        <v>919404302452</v>
      </c>
      <c r="G36" s="107" t="s">
        <v>105</v>
      </c>
      <c r="H36" s="108"/>
    </row>
    <row r="37" spans="1:8" ht="13.2">
      <c r="A37" s="84">
        <f t="shared" si="0"/>
        <v>40</v>
      </c>
      <c r="B37" s="83"/>
      <c r="C37" s="83"/>
      <c r="D37" s="85" t="s">
        <v>131</v>
      </c>
      <c r="E37" s="83"/>
      <c r="F37" s="106">
        <f>9109970651666</f>
        <v>9109970651666</v>
      </c>
      <c r="G37" s="107" t="s">
        <v>20</v>
      </c>
      <c r="H37" s="108"/>
    </row>
    <row r="38" spans="1:8" ht="13.2">
      <c r="A38" s="84">
        <f t="shared" si="0"/>
        <v>41</v>
      </c>
      <c r="B38" s="83"/>
      <c r="C38" s="83"/>
      <c r="D38" s="85" t="s">
        <v>182</v>
      </c>
      <c r="E38" s="83"/>
      <c r="F38" s="85">
        <v>9673399915</v>
      </c>
      <c r="G38" s="107" t="s">
        <v>20</v>
      </c>
      <c r="H38" s="108"/>
    </row>
    <row r="39" spans="1:8" ht="26.4">
      <c r="A39" s="84">
        <f t="shared" si="0"/>
        <v>42</v>
      </c>
      <c r="B39" s="83"/>
      <c r="C39" s="83"/>
      <c r="D39" s="85" t="s">
        <v>192</v>
      </c>
      <c r="E39" s="83"/>
      <c r="F39" s="85">
        <v>8668765290</v>
      </c>
      <c r="G39" s="107" t="s">
        <v>194</v>
      </c>
      <c r="H39" s="108"/>
    </row>
    <row r="40" spans="1:8" ht="13.2">
      <c r="A40" s="84">
        <f t="shared" si="0"/>
        <v>43</v>
      </c>
      <c r="B40" s="83"/>
      <c r="C40" s="83"/>
      <c r="D40" s="85" t="s">
        <v>206</v>
      </c>
      <c r="E40" s="83"/>
      <c r="F40" s="106">
        <f>919881908759</f>
        <v>919881908759</v>
      </c>
      <c r="G40" s="107" t="s">
        <v>208</v>
      </c>
      <c r="H40" s="108"/>
    </row>
    <row r="41" spans="1:8" ht="13.2">
      <c r="A41" s="84">
        <f t="shared" si="0"/>
        <v>44</v>
      </c>
      <c r="B41" s="83"/>
      <c r="C41" s="83"/>
      <c r="D41" s="85" t="s">
        <v>215</v>
      </c>
      <c r="E41" s="83"/>
      <c r="F41" s="106">
        <f>919168908839</f>
        <v>919168908839</v>
      </c>
      <c r="G41" s="107" t="s">
        <v>217</v>
      </c>
      <c r="H41" s="108"/>
    </row>
    <row r="42" spans="1:8" ht="13.2">
      <c r="A42" s="84">
        <f t="shared" si="0"/>
        <v>45</v>
      </c>
      <c r="B42" s="83"/>
      <c r="C42" s="83"/>
      <c r="D42" s="85" t="s">
        <v>225</v>
      </c>
      <c r="E42" s="83"/>
      <c r="F42" s="106">
        <f>919403171021</f>
        <v>919403171021</v>
      </c>
      <c r="G42" s="107" t="s">
        <v>86</v>
      </c>
      <c r="H42" s="108"/>
    </row>
    <row r="43" spans="1:8" ht="13.2">
      <c r="A43" s="84">
        <f t="shared" si="0"/>
        <v>46</v>
      </c>
      <c r="B43" s="83"/>
      <c r="C43" s="83"/>
      <c r="D43" s="85" t="s">
        <v>234</v>
      </c>
      <c r="E43" s="83"/>
      <c r="F43" s="106">
        <f>918852095056</f>
        <v>918852095056</v>
      </c>
      <c r="G43" s="107" t="s">
        <v>236</v>
      </c>
      <c r="H43" s="108"/>
    </row>
    <row r="44" spans="1:8" ht="13.2">
      <c r="A44" s="84">
        <f t="shared" si="0"/>
        <v>47</v>
      </c>
      <c r="B44" s="83"/>
      <c r="C44" s="83"/>
      <c r="D44" s="85" t="s">
        <v>280</v>
      </c>
      <c r="E44" s="83"/>
      <c r="F44" s="106">
        <f>918793342784</f>
        <v>918793342784</v>
      </c>
      <c r="G44" s="107" t="s">
        <v>20</v>
      </c>
      <c r="H44" s="108"/>
    </row>
    <row r="45" spans="1:8" ht="13.2">
      <c r="A45" s="84">
        <f t="shared" si="0"/>
        <v>48</v>
      </c>
      <c r="B45" s="83"/>
      <c r="C45" s="83"/>
      <c r="D45" s="85" t="s">
        <v>282</v>
      </c>
      <c r="E45" s="83"/>
      <c r="F45" s="106">
        <f>919730918689</f>
        <v>919730918689</v>
      </c>
      <c r="G45" s="107" t="s">
        <v>20</v>
      </c>
      <c r="H45" s="108"/>
    </row>
    <row r="46" spans="1:8" ht="13.2">
      <c r="A46" s="84">
        <f t="shared" si="0"/>
        <v>49</v>
      </c>
      <c r="B46" s="83"/>
      <c r="C46" s="83"/>
      <c r="D46" s="85" t="s">
        <v>302</v>
      </c>
      <c r="E46" s="83"/>
      <c r="F46" s="106">
        <f>917499212070</f>
        <v>917499212070</v>
      </c>
      <c r="G46" s="107" t="s">
        <v>304</v>
      </c>
      <c r="H46" s="108"/>
    </row>
    <row r="47" spans="1:8" ht="13.2">
      <c r="A47" s="84">
        <f t="shared" si="0"/>
        <v>50</v>
      </c>
      <c r="B47" s="83"/>
      <c r="C47" s="83"/>
      <c r="D47" s="85" t="s">
        <v>305</v>
      </c>
      <c r="E47" s="83"/>
      <c r="F47" s="106">
        <f>919923427206</f>
        <v>919923427206</v>
      </c>
      <c r="G47" s="107" t="s">
        <v>307</v>
      </c>
      <c r="H47" s="108"/>
    </row>
    <row r="48" spans="1:8" ht="13.2">
      <c r="A48" s="84">
        <f t="shared" si="0"/>
        <v>51</v>
      </c>
      <c r="B48" s="83"/>
      <c r="C48" s="83"/>
      <c r="D48" s="85" t="s">
        <v>316</v>
      </c>
      <c r="E48" s="83"/>
      <c r="F48" s="106">
        <f>917588153349</f>
        <v>917588153349</v>
      </c>
      <c r="G48" s="107" t="s">
        <v>20</v>
      </c>
      <c r="H48" s="108"/>
    </row>
    <row r="49" spans="1:8" ht="13.2">
      <c r="A49" s="84">
        <f t="shared" si="0"/>
        <v>52</v>
      </c>
      <c r="B49" s="83"/>
      <c r="C49" s="83"/>
      <c r="D49" s="109" t="s">
        <v>352</v>
      </c>
      <c r="E49" s="83"/>
      <c r="F49" s="106">
        <v>9923396901</v>
      </c>
      <c r="G49" s="107" t="s">
        <v>353</v>
      </c>
      <c r="H49" s="108"/>
    </row>
    <row r="50" spans="1:8" ht="13.2">
      <c r="A50" s="84">
        <f t="shared" si="0"/>
        <v>53</v>
      </c>
      <c r="B50" s="83"/>
      <c r="C50" s="83"/>
      <c r="D50" s="85" t="s">
        <v>381</v>
      </c>
      <c r="E50" s="83"/>
      <c r="F50" s="110">
        <f>917709011700</f>
        <v>917709011700</v>
      </c>
      <c r="G50" s="107" t="s">
        <v>20</v>
      </c>
      <c r="H50" s="108"/>
    </row>
    <row r="51" spans="1:8" ht="13.2">
      <c r="A51" s="84">
        <f t="shared" si="0"/>
        <v>54</v>
      </c>
      <c r="B51" s="83"/>
      <c r="C51" s="83"/>
      <c r="D51" s="85" t="s">
        <v>424</v>
      </c>
      <c r="E51" s="83"/>
      <c r="F51" s="106">
        <f>918088636543</f>
        <v>918088636543</v>
      </c>
      <c r="G51" s="107" t="s">
        <v>426</v>
      </c>
      <c r="H51" s="108"/>
    </row>
    <row r="52" spans="1:8" ht="13.2">
      <c r="A52" s="84">
        <f t="shared" si="0"/>
        <v>55</v>
      </c>
      <c r="B52" s="83"/>
      <c r="C52" s="83"/>
      <c r="D52" s="85" t="s">
        <v>452</v>
      </c>
      <c r="E52" s="83"/>
      <c r="F52" s="106">
        <f>919425950804</f>
        <v>919425950804</v>
      </c>
      <c r="G52" s="107" t="s">
        <v>426</v>
      </c>
      <c r="H52" s="108"/>
    </row>
    <row r="53" spans="1:8" ht="13.2">
      <c r="A53" s="84">
        <f t="shared" si="0"/>
        <v>56</v>
      </c>
      <c r="B53" s="83"/>
      <c r="C53" s="83"/>
      <c r="D53" s="85" t="s">
        <v>455</v>
      </c>
      <c r="E53" s="83"/>
      <c r="F53" s="106">
        <f>918554995538</f>
        <v>918554995538</v>
      </c>
      <c r="G53" s="107" t="s">
        <v>20</v>
      </c>
      <c r="H53" s="108"/>
    </row>
    <row r="54" spans="1:8" ht="13.2">
      <c r="A54" s="84">
        <f t="shared" si="0"/>
        <v>57</v>
      </c>
      <c r="B54" s="83"/>
      <c r="C54" s="83"/>
      <c r="D54" s="85" t="s">
        <v>460</v>
      </c>
      <c r="E54" s="83"/>
      <c r="F54" s="106">
        <f>917276319613</f>
        <v>917276319613</v>
      </c>
      <c r="G54" s="107" t="s">
        <v>462</v>
      </c>
      <c r="H54" s="108"/>
    </row>
    <row r="55" spans="1:8" ht="13.2">
      <c r="A55" s="84">
        <f t="shared" si="0"/>
        <v>58</v>
      </c>
      <c r="B55" s="83"/>
      <c r="C55" s="83"/>
      <c r="D55" s="111" t="s">
        <v>495</v>
      </c>
      <c r="E55" s="83"/>
      <c r="F55" s="106">
        <f>919175427535</f>
        <v>919175427535</v>
      </c>
      <c r="G55" s="107" t="s">
        <v>497</v>
      </c>
      <c r="H55" s="108"/>
    </row>
    <row r="56" spans="1:8" ht="13.2">
      <c r="A56" s="84">
        <f t="shared" si="0"/>
        <v>59</v>
      </c>
      <c r="B56" s="83"/>
      <c r="C56" s="83"/>
      <c r="D56" s="85" t="s">
        <v>509</v>
      </c>
      <c r="E56" s="83"/>
      <c r="F56" s="85" t="s">
        <v>511</v>
      </c>
      <c r="G56" s="107" t="s">
        <v>307</v>
      </c>
      <c r="H56" s="108"/>
    </row>
    <row r="57" spans="1:8" ht="13.2">
      <c r="A57" s="84">
        <f t="shared" si="0"/>
        <v>60</v>
      </c>
      <c r="B57" s="83"/>
      <c r="C57" s="83"/>
      <c r="D57" s="85" t="s">
        <v>519</v>
      </c>
      <c r="E57" s="83"/>
      <c r="F57" s="106">
        <f>919373743598</f>
        <v>919373743598</v>
      </c>
      <c r="G57" s="107" t="s">
        <v>521</v>
      </c>
      <c r="H57" s="108"/>
    </row>
    <row r="58" spans="1:8" ht="13.2">
      <c r="A58" s="84">
        <f t="shared" si="0"/>
        <v>61</v>
      </c>
      <c r="B58" s="83"/>
      <c r="C58" s="83"/>
      <c r="D58" s="85" t="s">
        <v>556</v>
      </c>
      <c r="E58" s="83"/>
      <c r="F58" s="106">
        <f>919403754186</f>
        <v>919403754186</v>
      </c>
      <c r="G58" s="107" t="s">
        <v>558</v>
      </c>
      <c r="H58" s="108"/>
    </row>
    <row r="59" spans="1:8" ht="13.2">
      <c r="A59" s="84">
        <f t="shared" si="0"/>
        <v>62</v>
      </c>
      <c r="B59" s="83"/>
      <c r="C59" s="83"/>
      <c r="D59" s="85" t="s">
        <v>675</v>
      </c>
      <c r="E59" s="83"/>
      <c r="F59" s="106">
        <f>919823898800</f>
        <v>919823898800</v>
      </c>
      <c r="G59" s="107" t="s">
        <v>677</v>
      </c>
      <c r="H59" s="108"/>
    </row>
    <row r="60" spans="1:8" ht="13.2">
      <c r="A60" s="84">
        <f t="shared" si="0"/>
        <v>63</v>
      </c>
      <c r="B60" s="83"/>
      <c r="C60" s="83"/>
      <c r="D60" s="85" t="s">
        <v>714</v>
      </c>
      <c r="E60" s="83"/>
      <c r="F60" s="106">
        <f>919049195404</f>
        <v>919049195404</v>
      </c>
      <c r="G60" s="107" t="s">
        <v>716</v>
      </c>
      <c r="H60" s="108"/>
    </row>
    <row r="61" spans="1:8" ht="13.2">
      <c r="A61" s="84">
        <f t="shared" si="0"/>
        <v>64</v>
      </c>
      <c r="B61" s="83"/>
      <c r="C61" s="83"/>
      <c r="D61" s="112" t="s">
        <v>736</v>
      </c>
      <c r="E61" s="83"/>
      <c r="F61" s="113">
        <v>9920066336</v>
      </c>
      <c r="G61" s="107" t="s">
        <v>1551</v>
      </c>
      <c r="H61" s="108"/>
    </row>
    <row r="62" spans="1:8" ht="13.2">
      <c r="A62" s="84">
        <f t="shared" si="0"/>
        <v>65</v>
      </c>
      <c r="B62" s="83"/>
      <c r="C62" s="83"/>
      <c r="D62" s="85" t="s">
        <v>746</v>
      </c>
      <c r="E62" s="83"/>
      <c r="F62" s="106">
        <f>919595503503</f>
        <v>919595503503</v>
      </c>
      <c r="G62" s="107" t="s">
        <v>748</v>
      </c>
      <c r="H62" s="108"/>
    </row>
    <row r="63" spans="1:8" ht="13.2">
      <c r="A63" s="84">
        <f t="shared" si="0"/>
        <v>66</v>
      </c>
      <c r="B63" s="83"/>
      <c r="C63" s="83"/>
      <c r="D63" s="85" t="s">
        <v>780</v>
      </c>
      <c r="E63" s="83"/>
      <c r="F63" s="106">
        <f>918806644591</f>
        <v>918806644591</v>
      </c>
      <c r="G63" s="107" t="s">
        <v>782</v>
      </c>
      <c r="H63" s="108"/>
    </row>
    <row r="64" spans="1:8" ht="13.2">
      <c r="A64" s="84">
        <f t="shared" si="0"/>
        <v>67</v>
      </c>
      <c r="B64" s="83"/>
      <c r="C64" s="83"/>
      <c r="D64" s="85" t="s">
        <v>792</v>
      </c>
      <c r="E64" s="83"/>
      <c r="F64" s="106">
        <f>919665585727</f>
        <v>919665585727</v>
      </c>
      <c r="G64" s="107" t="s">
        <v>794</v>
      </c>
      <c r="H64" s="108"/>
    </row>
    <row r="65" spans="1:25" ht="13.2">
      <c r="A65" s="84">
        <f t="shared" si="0"/>
        <v>68</v>
      </c>
      <c r="B65" s="83"/>
      <c r="C65" s="83"/>
      <c r="D65" s="85" t="s">
        <v>831</v>
      </c>
      <c r="E65" s="83"/>
      <c r="F65" s="106">
        <f>919773398054</f>
        <v>919773398054</v>
      </c>
      <c r="G65" s="107" t="s">
        <v>833</v>
      </c>
      <c r="H65" s="108"/>
    </row>
    <row r="66" spans="1:25" ht="13.2">
      <c r="A66" s="84">
        <f t="shared" si="0"/>
        <v>69</v>
      </c>
      <c r="B66" s="83"/>
      <c r="C66" s="83"/>
      <c r="D66" s="85" t="s">
        <v>844</v>
      </c>
      <c r="E66" s="83"/>
      <c r="F66" s="106">
        <f>9109922611622</f>
        <v>9109922611622</v>
      </c>
      <c r="G66" s="107" t="s">
        <v>353</v>
      </c>
      <c r="H66" s="108"/>
    </row>
    <row r="67" spans="1:25" ht="13.2">
      <c r="A67" s="84">
        <f t="shared" si="0"/>
        <v>70</v>
      </c>
      <c r="B67" s="83"/>
      <c r="C67" s="83"/>
      <c r="D67" s="85" t="s">
        <v>875</v>
      </c>
      <c r="E67" s="83"/>
      <c r="F67" s="106">
        <f>919730763951</f>
        <v>919730763951</v>
      </c>
      <c r="G67" s="107" t="s">
        <v>877</v>
      </c>
      <c r="H67" s="108"/>
    </row>
    <row r="68" spans="1:25" ht="13.2">
      <c r="A68" s="84">
        <f t="shared" si="0"/>
        <v>71</v>
      </c>
      <c r="B68" s="83"/>
      <c r="C68" s="83"/>
      <c r="D68" s="85" t="s">
        <v>919</v>
      </c>
      <c r="E68" s="83"/>
      <c r="F68" s="106">
        <f>918983222759</f>
        <v>918983222759</v>
      </c>
      <c r="G68" s="107" t="s">
        <v>1552</v>
      </c>
      <c r="H68" s="108"/>
    </row>
    <row r="69" spans="1:25" ht="13.2">
      <c r="A69" s="84">
        <f t="shared" si="0"/>
        <v>72</v>
      </c>
      <c r="B69" s="83"/>
      <c r="C69" s="83"/>
      <c r="D69" s="85" t="s">
        <v>934</v>
      </c>
      <c r="E69" s="83"/>
      <c r="F69" s="106">
        <f>919850888991</f>
        <v>919850888991</v>
      </c>
      <c r="G69" s="107" t="s">
        <v>1553</v>
      </c>
      <c r="H69" s="108"/>
    </row>
    <row r="70" spans="1:25" ht="13.2">
      <c r="A70" s="84">
        <f t="shared" si="0"/>
        <v>73</v>
      </c>
      <c r="B70" s="83"/>
      <c r="C70" s="83"/>
      <c r="D70" s="85" t="s">
        <v>966</v>
      </c>
      <c r="E70" s="83"/>
      <c r="F70" s="106">
        <f>919922916312</f>
        <v>919922916312</v>
      </c>
      <c r="G70" s="107" t="s">
        <v>1554</v>
      </c>
      <c r="H70" s="108"/>
      <c r="I70" s="35"/>
      <c r="J70" s="35"/>
      <c r="K70" s="35"/>
      <c r="L70" s="35"/>
      <c r="M70" s="35"/>
      <c r="N70" s="35"/>
      <c r="O70" s="35"/>
      <c r="P70" s="35"/>
      <c r="Q70" s="35"/>
      <c r="R70" s="35"/>
      <c r="S70" s="35"/>
      <c r="T70" s="35"/>
      <c r="U70" s="35"/>
      <c r="V70" s="35"/>
      <c r="W70" s="35"/>
      <c r="X70" s="35"/>
      <c r="Y70" s="35"/>
    </row>
    <row r="71" spans="1:25" ht="13.2">
      <c r="A71" s="84">
        <f t="shared" si="0"/>
        <v>74</v>
      </c>
      <c r="B71" s="83"/>
      <c r="C71" s="83"/>
      <c r="D71" s="85" t="s">
        <v>986</v>
      </c>
      <c r="E71" s="83"/>
      <c r="F71" s="106">
        <f>919503168128</f>
        <v>919503168128</v>
      </c>
      <c r="G71" s="107" t="s">
        <v>122</v>
      </c>
      <c r="H71" s="108"/>
    </row>
    <row r="72" spans="1:25" ht="13.2">
      <c r="A72" s="84">
        <f t="shared" si="0"/>
        <v>75</v>
      </c>
      <c r="B72" s="83"/>
      <c r="C72" s="83"/>
      <c r="D72" s="85" t="s">
        <v>1046</v>
      </c>
      <c r="E72" s="83"/>
      <c r="F72" s="85">
        <v>8793309556</v>
      </c>
      <c r="G72" s="107" t="s">
        <v>1555</v>
      </c>
      <c r="H72" s="108"/>
    </row>
    <row r="73" spans="1:25" ht="13.2">
      <c r="A73" s="84">
        <f t="shared" si="0"/>
        <v>76</v>
      </c>
      <c r="B73" s="83"/>
      <c r="C73" s="83"/>
      <c r="D73" s="85" t="s">
        <v>1081</v>
      </c>
      <c r="E73" s="83"/>
      <c r="F73" s="106">
        <f>919909906128</f>
        <v>919909906128</v>
      </c>
      <c r="G73" s="107"/>
      <c r="H73" s="108"/>
    </row>
    <row r="74" spans="1:25" ht="13.2">
      <c r="A74" s="84">
        <f t="shared" si="0"/>
        <v>77</v>
      </c>
      <c r="B74" s="83"/>
      <c r="C74" s="83"/>
      <c r="D74" s="85" t="s">
        <v>1093</v>
      </c>
      <c r="E74" s="83"/>
      <c r="F74" s="106">
        <f>919730870078</f>
        <v>919730870078</v>
      </c>
      <c r="G74" s="107" t="s">
        <v>738</v>
      </c>
      <c r="H74" s="108"/>
    </row>
    <row r="75" spans="1:25" ht="13.2">
      <c r="A75" s="84">
        <f t="shared" si="0"/>
        <v>78</v>
      </c>
      <c r="B75" s="83"/>
      <c r="C75" s="83"/>
      <c r="D75" s="85" t="s">
        <v>1132</v>
      </c>
      <c r="E75" s="83"/>
      <c r="F75" s="106">
        <f>919404141161</f>
        <v>919404141161</v>
      </c>
      <c r="G75" s="107" t="s">
        <v>1556</v>
      </c>
      <c r="H75" s="108"/>
    </row>
    <row r="76" spans="1:25" ht="13.2">
      <c r="A76" s="79"/>
      <c r="B76" s="79"/>
      <c r="C76" s="79"/>
      <c r="D76" s="79"/>
      <c r="E76" s="79"/>
      <c r="F76" s="79"/>
      <c r="G76" s="79"/>
    </row>
    <row r="77" spans="1:25" ht="13.2">
      <c r="A77" s="79"/>
      <c r="B77" s="79"/>
      <c r="C77" s="79"/>
      <c r="D77" s="79"/>
      <c r="E77" s="79"/>
      <c r="F77" s="79"/>
      <c r="G77" s="79"/>
    </row>
    <row r="78" spans="1:25" ht="13.2">
      <c r="A78" s="79"/>
      <c r="B78" s="79"/>
      <c r="C78" s="79"/>
      <c r="D78" s="79"/>
      <c r="E78" s="79"/>
      <c r="F78" s="79"/>
      <c r="G78" s="79"/>
    </row>
    <row r="79" spans="1:25" ht="13.2">
      <c r="A79" s="79"/>
      <c r="B79" s="79"/>
      <c r="C79" s="79"/>
      <c r="D79" s="79"/>
      <c r="E79" s="79"/>
      <c r="F79" s="79"/>
      <c r="G79" s="79"/>
    </row>
    <row r="80" spans="1:25" ht="13.2">
      <c r="A80" s="79"/>
      <c r="B80" s="79"/>
      <c r="C80" s="79"/>
      <c r="D80" s="79"/>
      <c r="E80" s="79"/>
      <c r="F80" s="79"/>
      <c r="G80" s="79"/>
    </row>
    <row r="81" spans="1:7" ht="13.2">
      <c r="A81" s="79"/>
      <c r="B81" s="79"/>
      <c r="C81" s="79"/>
      <c r="D81" s="79"/>
      <c r="E81" s="79"/>
      <c r="F81" s="79"/>
      <c r="G81" s="79"/>
    </row>
    <row r="82" spans="1:7" ht="13.2">
      <c r="A82" s="79"/>
      <c r="B82" s="79"/>
      <c r="C82" s="79"/>
      <c r="D82" s="79"/>
      <c r="E82" s="79"/>
      <c r="F82" s="79"/>
      <c r="G82" s="79"/>
    </row>
    <row r="83" spans="1:7" ht="13.2">
      <c r="A83" s="79"/>
      <c r="B83" s="79"/>
      <c r="C83" s="79"/>
      <c r="D83" s="79"/>
      <c r="E83" s="79"/>
      <c r="F83" s="79"/>
      <c r="G83" s="79"/>
    </row>
    <row r="84" spans="1:7" ht="13.2">
      <c r="A84" s="79"/>
      <c r="B84" s="79"/>
      <c r="C84" s="79"/>
      <c r="D84" s="79"/>
      <c r="E84" s="79"/>
      <c r="F84" s="79"/>
      <c r="G84" s="79"/>
    </row>
    <row r="85" spans="1:7" ht="13.2">
      <c r="A85" s="79"/>
      <c r="B85" s="79"/>
      <c r="C85" s="79"/>
      <c r="D85" s="79"/>
      <c r="E85" s="79"/>
      <c r="F85" s="79"/>
      <c r="G85" s="79"/>
    </row>
    <row r="86" spans="1:7" ht="13.2">
      <c r="A86" s="79"/>
      <c r="B86" s="79"/>
      <c r="C86" s="79"/>
      <c r="D86" s="79"/>
      <c r="E86" s="79"/>
      <c r="F86" s="79"/>
      <c r="G86" s="79"/>
    </row>
    <row r="87" spans="1:7" ht="13.2">
      <c r="A87" s="79"/>
      <c r="B87" s="79"/>
      <c r="C87" s="79"/>
      <c r="D87" s="79"/>
      <c r="E87" s="79"/>
      <c r="F87" s="79"/>
      <c r="G87" s="79"/>
    </row>
    <row r="88" spans="1:7" ht="13.2">
      <c r="A88" s="79"/>
      <c r="B88" s="79"/>
      <c r="C88" s="79"/>
      <c r="D88" s="79"/>
      <c r="E88" s="79"/>
      <c r="F88" s="79"/>
      <c r="G88" s="79"/>
    </row>
    <row r="89" spans="1:7" ht="13.2">
      <c r="A89" s="79"/>
      <c r="B89" s="79"/>
      <c r="C89" s="79"/>
      <c r="D89" s="79"/>
      <c r="E89" s="79"/>
      <c r="F89" s="79"/>
      <c r="G89" s="79"/>
    </row>
    <row r="90" spans="1:7" ht="13.2">
      <c r="A90" s="79"/>
      <c r="B90" s="79"/>
      <c r="C90" s="79"/>
      <c r="D90" s="79"/>
      <c r="E90" s="79"/>
      <c r="F90" s="79"/>
      <c r="G90" s="79"/>
    </row>
    <row r="91" spans="1:7" ht="13.2">
      <c r="A91" s="79"/>
      <c r="B91" s="79"/>
      <c r="C91" s="79"/>
      <c r="D91" s="79"/>
      <c r="E91" s="79"/>
      <c r="F91" s="79"/>
      <c r="G91" s="79"/>
    </row>
    <row r="92" spans="1:7" ht="13.2">
      <c r="A92" s="79"/>
      <c r="B92" s="79"/>
      <c r="C92" s="79"/>
      <c r="D92" s="79"/>
      <c r="E92" s="79"/>
      <c r="F92" s="79"/>
      <c r="G92" s="79"/>
    </row>
    <row r="93" spans="1:7" ht="13.2">
      <c r="A93" s="79"/>
      <c r="B93" s="79"/>
      <c r="C93" s="79"/>
      <c r="D93" s="79"/>
      <c r="E93" s="79"/>
      <c r="F93" s="79"/>
      <c r="G93" s="79"/>
    </row>
    <row r="94" spans="1:7" ht="13.2">
      <c r="A94" s="79"/>
      <c r="B94" s="79"/>
      <c r="C94" s="79"/>
      <c r="D94" s="79"/>
      <c r="E94" s="79"/>
      <c r="F94" s="79"/>
      <c r="G94" s="79"/>
    </row>
    <row r="95" spans="1:7" ht="13.2">
      <c r="A95" s="79"/>
      <c r="B95" s="79"/>
      <c r="C95" s="79"/>
      <c r="D95" s="79"/>
      <c r="E95" s="79"/>
      <c r="F95" s="79"/>
      <c r="G95" s="79"/>
    </row>
    <row r="96" spans="1:7" ht="13.2">
      <c r="A96" s="79"/>
      <c r="B96" s="79"/>
      <c r="C96" s="79"/>
      <c r="D96" s="79"/>
      <c r="E96" s="79"/>
      <c r="F96" s="79"/>
      <c r="G96" s="79"/>
    </row>
    <row r="97" spans="1:7" ht="13.2">
      <c r="A97" s="79"/>
      <c r="B97" s="79"/>
      <c r="C97" s="79"/>
      <c r="D97" s="79"/>
      <c r="E97" s="79"/>
      <c r="F97" s="79"/>
      <c r="G97" s="79"/>
    </row>
    <row r="98" spans="1:7" ht="13.2">
      <c r="A98" s="79"/>
      <c r="B98" s="79"/>
      <c r="C98" s="79"/>
      <c r="D98" s="79"/>
      <c r="E98" s="79"/>
      <c r="F98" s="79"/>
      <c r="G98" s="79"/>
    </row>
    <row r="99" spans="1:7" ht="13.2">
      <c r="A99" s="79"/>
      <c r="B99" s="79"/>
      <c r="C99" s="79"/>
      <c r="D99" s="79"/>
      <c r="E99" s="79"/>
      <c r="F99" s="79"/>
      <c r="G99" s="79"/>
    </row>
    <row r="100" spans="1:7" ht="13.2">
      <c r="A100" s="79"/>
      <c r="B100" s="79"/>
      <c r="C100" s="79"/>
      <c r="D100" s="79"/>
      <c r="E100" s="79"/>
      <c r="F100" s="79"/>
      <c r="G100" s="79"/>
    </row>
    <row r="101" spans="1:7" ht="13.2">
      <c r="A101" s="79"/>
      <c r="B101" s="79"/>
      <c r="C101" s="79"/>
      <c r="D101" s="79"/>
      <c r="E101" s="79"/>
      <c r="F101" s="79"/>
      <c r="G101" s="79"/>
    </row>
    <row r="102" spans="1:7" ht="13.2">
      <c r="A102" s="79"/>
      <c r="B102" s="79"/>
      <c r="C102" s="79"/>
      <c r="D102" s="79"/>
      <c r="E102" s="79"/>
      <c r="F102" s="79"/>
      <c r="G102" s="79"/>
    </row>
    <row r="103" spans="1:7" ht="13.2">
      <c r="A103" s="79"/>
      <c r="B103" s="79"/>
      <c r="C103" s="79"/>
      <c r="D103" s="79"/>
      <c r="E103" s="79"/>
      <c r="F103" s="79"/>
      <c r="G103" s="79"/>
    </row>
    <row r="104" spans="1:7" ht="13.2">
      <c r="A104" s="79"/>
      <c r="B104" s="79"/>
      <c r="C104" s="79"/>
      <c r="D104" s="79"/>
      <c r="E104" s="79"/>
      <c r="F104" s="79"/>
      <c r="G104" s="79"/>
    </row>
    <row r="105" spans="1:7" ht="13.2">
      <c r="A105" s="79"/>
      <c r="B105" s="79"/>
      <c r="C105" s="79"/>
      <c r="D105" s="79"/>
      <c r="E105" s="79"/>
      <c r="F105" s="79"/>
      <c r="G105" s="79"/>
    </row>
    <row r="106" spans="1:7" ht="13.2">
      <c r="A106" s="79"/>
      <c r="B106" s="79"/>
      <c r="C106" s="79"/>
      <c r="D106" s="79"/>
      <c r="E106" s="79"/>
      <c r="F106" s="79"/>
      <c r="G106" s="79"/>
    </row>
    <row r="107" spans="1:7" ht="13.2">
      <c r="A107" s="79"/>
      <c r="B107" s="79"/>
      <c r="C107" s="79"/>
      <c r="D107" s="79"/>
      <c r="E107" s="79"/>
      <c r="F107" s="79"/>
      <c r="G107" s="79"/>
    </row>
    <row r="108" spans="1:7" ht="13.2">
      <c r="A108" s="79"/>
      <c r="B108" s="79"/>
      <c r="C108" s="79"/>
      <c r="D108" s="79"/>
      <c r="E108" s="79"/>
      <c r="F108" s="79"/>
      <c r="G108" s="79"/>
    </row>
    <row r="109" spans="1:7" ht="13.2">
      <c r="A109" s="79"/>
      <c r="B109" s="79"/>
      <c r="C109" s="79"/>
      <c r="D109" s="79"/>
      <c r="E109" s="79"/>
      <c r="F109" s="79"/>
      <c r="G109" s="79"/>
    </row>
    <row r="110" spans="1:7" ht="13.2">
      <c r="A110" s="79"/>
      <c r="B110" s="79"/>
      <c r="C110" s="79"/>
      <c r="D110" s="79"/>
      <c r="E110" s="79"/>
      <c r="F110" s="79"/>
      <c r="G110" s="79"/>
    </row>
    <row r="111" spans="1:7" ht="13.2">
      <c r="A111" s="79"/>
      <c r="B111" s="79"/>
      <c r="C111" s="79"/>
      <c r="D111" s="79"/>
      <c r="E111" s="79"/>
      <c r="F111" s="79"/>
      <c r="G111" s="79"/>
    </row>
    <row r="112" spans="1:7" ht="13.2">
      <c r="A112" s="79"/>
      <c r="B112" s="79"/>
      <c r="C112" s="79"/>
      <c r="D112" s="79"/>
      <c r="E112" s="79"/>
      <c r="F112" s="79"/>
      <c r="G112" s="79"/>
    </row>
    <row r="113" spans="1:7" ht="13.2">
      <c r="A113" s="79"/>
      <c r="B113" s="79"/>
      <c r="C113" s="79"/>
      <c r="D113" s="79"/>
      <c r="E113" s="79"/>
      <c r="F113" s="79"/>
      <c r="G113" s="79"/>
    </row>
    <row r="114" spans="1:7" ht="13.2">
      <c r="A114" s="79"/>
      <c r="B114" s="79"/>
      <c r="C114" s="79"/>
      <c r="D114" s="79"/>
      <c r="E114" s="79"/>
      <c r="F114" s="79"/>
      <c r="G114" s="79"/>
    </row>
    <row r="115" spans="1:7" ht="13.2">
      <c r="A115" s="79"/>
      <c r="B115" s="79"/>
      <c r="C115" s="79"/>
      <c r="D115" s="79"/>
      <c r="E115" s="79"/>
      <c r="F115" s="79"/>
      <c r="G115" s="79"/>
    </row>
    <row r="116" spans="1:7" ht="13.2">
      <c r="A116" s="79"/>
      <c r="B116" s="79"/>
      <c r="C116" s="79"/>
      <c r="D116" s="79"/>
      <c r="E116" s="79"/>
      <c r="F116" s="79"/>
      <c r="G116" s="79"/>
    </row>
    <row r="117" spans="1:7" ht="13.2">
      <c r="A117" s="79"/>
      <c r="B117" s="79"/>
      <c r="C117" s="79"/>
      <c r="D117" s="79"/>
      <c r="E117" s="79"/>
      <c r="F117" s="79"/>
      <c r="G117" s="79"/>
    </row>
    <row r="118" spans="1:7" ht="13.2">
      <c r="A118" s="79"/>
      <c r="B118" s="79"/>
      <c r="C118" s="79"/>
      <c r="D118" s="79"/>
      <c r="E118" s="79"/>
      <c r="F118" s="79"/>
      <c r="G118" s="79"/>
    </row>
    <row r="119" spans="1:7" ht="13.2">
      <c r="A119" s="79"/>
      <c r="B119" s="79"/>
      <c r="C119" s="79"/>
      <c r="D119" s="79"/>
      <c r="E119" s="79"/>
      <c r="F119" s="79"/>
      <c r="G119" s="79"/>
    </row>
    <row r="120" spans="1:7" ht="13.2">
      <c r="A120" s="79"/>
      <c r="B120" s="79"/>
      <c r="C120" s="79"/>
      <c r="D120" s="79"/>
      <c r="E120" s="79"/>
      <c r="F120" s="79"/>
      <c r="G120" s="79"/>
    </row>
    <row r="121" spans="1:7" ht="13.2">
      <c r="A121" s="79"/>
      <c r="B121" s="79"/>
      <c r="C121" s="79"/>
      <c r="D121" s="79"/>
      <c r="E121" s="79"/>
      <c r="F121" s="79"/>
      <c r="G121" s="79"/>
    </row>
    <row r="122" spans="1:7" ht="13.2">
      <c r="A122" s="79"/>
      <c r="B122" s="79"/>
      <c r="C122" s="79"/>
      <c r="D122" s="79"/>
      <c r="E122" s="79"/>
      <c r="F122" s="79"/>
      <c r="G122" s="79"/>
    </row>
    <row r="123" spans="1:7" ht="13.2">
      <c r="A123" s="79"/>
      <c r="B123" s="79"/>
      <c r="C123" s="79"/>
      <c r="D123" s="79"/>
      <c r="E123" s="79"/>
      <c r="F123" s="79"/>
      <c r="G123" s="79"/>
    </row>
    <row r="124" spans="1:7" ht="13.2">
      <c r="A124" s="79"/>
      <c r="B124" s="79"/>
      <c r="C124" s="79"/>
      <c r="D124" s="79"/>
      <c r="E124" s="79"/>
      <c r="F124" s="79"/>
      <c r="G124" s="79"/>
    </row>
    <row r="125" spans="1:7" ht="13.2">
      <c r="A125" s="79"/>
      <c r="B125" s="79"/>
      <c r="C125" s="79"/>
      <c r="D125" s="79"/>
      <c r="E125" s="79"/>
      <c r="F125" s="79"/>
      <c r="G125" s="79"/>
    </row>
    <row r="126" spans="1:7" ht="13.2">
      <c r="A126" s="79"/>
      <c r="B126" s="79"/>
      <c r="C126" s="79"/>
      <c r="D126" s="79"/>
      <c r="E126" s="79"/>
      <c r="F126" s="79"/>
      <c r="G126" s="79"/>
    </row>
    <row r="127" spans="1:7" ht="13.2">
      <c r="A127" s="79"/>
      <c r="B127" s="79"/>
      <c r="C127" s="79"/>
      <c r="D127" s="79"/>
      <c r="E127" s="79"/>
      <c r="F127" s="79"/>
      <c r="G127" s="79"/>
    </row>
    <row r="128" spans="1:7" ht="13.2">
      <c r="A128" s="79"/>
      <c r="B128" s="79"/>
      <c r="C128" s="79"/>
      <c r="D128" s="79"/>
      <c r="E128" s="79"/>
      <c r="F128" s="79"/>
      <c r="G128" s="79"/>
    </row>
    <row r="129" spans="1:7" ht="13.2">
      <c r="A129" s="79"/>
      <c r="B129" s="79"/>
      <c r="C129" s="79"/>
      <c r="D129" s="79"/>
      <c r="E129" s="79"/>
      <c r="F129" s="79"/>
      <c r="G129" s="79"/>
    </row>
    <row r="130" spans="1:7" ht="13.2">
      <c r="A130" s="79"/>
      <c r="B130" s="79"/>
      <c r="C130" s="79"/>
      <c r="D130" s="79"/>
      <c r="E130" s="79"/>
      <c r="F130" s="79"/>
      <c r="G130" s="79"/>
    </row>
    <row r="131" spans="1:7" ht="13.2">
      <c r="A131" s="79"/>
      <c r="B131" s="79"/>
      <c r="C131" s="79"/>
      <c r="D131" s="79"/>
      <c r="E131" s="79"/>
      <c r="F131" s="79"/>
      <c r="G131" s="79"/>
    </row>
    <row r="132" spans="1:7" ht="13.2">
      <c r="A132" s="79"/>
      <c r="B132" s="79"/>
      <c r="C132" s="79"/>
      <c r="D132" s="79"/>
      <c r="E132" s="79"/>
      <c r="F132" s="79"/>
      <c r="G132" s="79"/>
    </row>
    <row r="133" spans="1:7" ht="13.2">
      <c r="A133" s="79"/>
      <c r="B133" s="79"/>
      <c r="C133" s="79"/>
      <c r="D133" s="79"/>
      <c r="E133" s="79"/>
      <c r="F133" s="79"/>
      <c r="G133" s="79"/>
    </row>
    <row r="134" spans="1:7" ht="13.2">
      <c r="A134" s="79"/>
      <c r="B134" s="79"/>
      <c r="C134" s="79"/>
      <c r="D134" s="79"/>
      <c r="E134" s="79"/>
      <c r="F134" s="79"/>
      <c r="G134" s="79"/>
    </row>
    <row r="135" spans="1:7" ht="13.2">
      <c r="A135" s="79"/>
      <c r="B135" s="79"/>
      <c r="C135" s="79"/>
      <c r="D135" s="79"/>
      <c r="E135" s="79"/>
      <c r="F135" s="79"/>
      <c r="G135" s="79"/>
    </row>
    <row r="136" spans="1:7" ht="13.2">
      <c r="A136" s="79"/>
      <c r="B136" s="79"/>
      <c r="C136" s="79"/>
      <c r="D136" s="79"/>
      <c r="E136" s="79"/>
      <c r="F136" s="79"/>
      <c r="G136" s="79"/>
    </row>
    <row r="137" spans="1:7" ht="13.2">
      <c r="A137" s="79"/>
      <c r="B137" s="79"/>
      <c r="C137" s="79"/>
      <c r="D137" s="79"/>
      <c r="E137" s="79"/>
      <c r="F137" s="79"/>
      <c r="G137" s="79"/>
    </row>
    <row r="138" spans="1:7" ht="13.2">
      <c r="A138" s="79"/>
      <c r="B138" s="79"/>
      <c r="C138" s="79"/>
      <c r="D138" s="79"/>
      <c r="E138" s="79"/>
      <c r="F138" s="79"/>
      <c r="G138" s="79"/>
    </row>
    <row r="139" spans="1:7" ht="13.2">
      <c r="A139" s="79"/>
      <c r="B139" s="79"/>
      <c r="C139" s="79"/>
      <c r="D139" s="79"/>
      <c r="E139" s="79"/>
      <c r="F139" s="79"/>
      <c r="G139" s="79"/>
    </row>
    <row r="140" spans="1:7" ht="13.2">
      <c r="A140" s="79"/>
      <c r="B140" s="79"/>
      <c r="C140" s="79"/>
      <c r="D140" s="79"/>
      <c r="E140" s="79"/>
      <c r="F140" s="79"/>
      <c r="G140" s="79"/>
    </row>
    <row r="141" spans="1:7" ht="13.2">
      <c r="A141" s="79"/>
      <c r="B141" s="79"/>
      <c r="C141" s="79"/>
      <c r="D141" s="79"/>
      <c r="E141" s="79"/>
      <c r="F141" s="79"/>
      <c r="G141" s="79"/>
    </row>
    <row r="142" spans="1:7" ht="13.2">
      <c r="A142" s="79"/>
      <c r="B142" s="79"/>
      <c r="C142" s="79"/>
      <c r="D142" s="79"/>
      <c r="E142" s="79"/>
      <c r="F142" s="79"/>
      <c r="G142" s="79"/>
    </row>
    <row r="143" spans="1:7" ht="13.2">
      <c r="A143" s="79"/>
      <c r="B143" s="79"/>
      <c r="C143" s="79"/>
      <c r="D143" s="79"/>
      <c r="E143" s="79"/>
      <c r="F143" s="79"/>
      <c r="G143" s="79"/>
    </row>
    <row r="144" spans="1:7" ht="13.2">
      <c r="A144" s="79"/>
      <c r="B144" s="79"/>
      <c r="C144" s="79"/>
      <c r="D144" s="79"/>
      <c r="E144" s="79"/>
      <c r="F144" s="79"/>
      <c r="G144" s="79"/>
    </row>
    <row r="145" spans="1:7" ht="13.2">
      <c r="A145" s="79"/>
      <c r="B145" s="79"/>
      <c r="C145" s="79"/>
      <c r="D145" s="79"/>
      <c r="E145" s="79"/>
      <c r="F145" s="79"/>
      <c r="G145" s="79"/>
    </row>
    <row r="146" spans="1:7" ht="13.2">
      <c r="A146" s="79"/>
      <c r="B146" s="79"/>
      <c r="C146" s="79"/>
      <c r="D146" s="79"/>
      <c r="E146" s="79"/>
      <c r="F146" s="79"/>
      <c r="G146" s="79"/>
    </row>
    <row r="147" spans="1:7" ht="13.2">
      <c r="A147" s="79"/>
      <c r="B147" s="79"/>
      <c r="C147" s="79"/>
      <c r="D147" s="79"/>
      <c r="E147" s="79"/>
      <c r="F147" s="79"/>
      <c r="G147" s="79"/>
    </row>
    <row r="148" spans="1:7" ht="13.2">
      <c r="A148" s="79"/>
      <c r="B148" s="79"/>
      <c r="C148" s="79"/>
      <c r="D148" s="79"/>
      <c r="E148" s="79"/>
      <c r="F148" s="79"/>
      <c r="G148" s="79"/>
    </row>
    <row r="149" spans="1:7" ht="13.2">
      <c r="A149" s="79"/>
      <c r="B149" s="79"/>
      <c r="C149" s="79"/>
      <c r="D149" s="79"/>
      <c r="E149" s="79"/>
      <c r="F149" s="79"/>
      <c r="G149" s="79"/>
    </row>
    <row r="150" spans="1:7" ht="13.2">
      <c r="A150" s="79"/>
      <c r="B150" s="79"/>
      <c r="C150" s="79"/>
      <c r="D150" s="79"/>
      <c r="E150" s="79"/>
      <c r="F150" s="79"/>
      <c r="G150" s="79"/>
    </row>
    <row r="151" spans="1:7" ht="13.2">
      <c r="A151" s="79"/>
      <c r="B151" s="79"/>
      <c r="C151" s="79"/>
      <c r="D151" s="79"/>
      <c r="E151" s="79"/>
      <c r="F151" s="79"/>
      <c r="G151" s="79"/>
    </row>
    <row r="152" spans="1:7" ht="13.2">
      <c r="A152" s="79"/>
      <c r="B152" s="79"/>
      <c r="C152" s="79"/>
      <c r="D152" s="79"/>
      <c r="E152" s="79"/>
      <c r="F152" s="79"/>
      <c r="G152" s="79"/>
    </row>
    <row r="153" spans="1:7" ht="13.2">
      <c r="A153" s="79"/>
      <c r="B153" s="79"/>
      <c r="C153" s="79"/>
      <c r="D153" s="79"/>
      <c r="E153" s="79"/>
      <c r="F153" s="79"/>
      <c r="G153" s="79"/>
    </row>
    <row r="154" spans="1:7" ht="13.2">
      <c r="A154" s="79"/>
      <c r="B154" s="79"/>
      <c r="C154" s="79"/>
      <c r="D154" s="79"/>
      <c r="E154" s="79"/>
      <c r="F154" s="79"/>
      <c r="G154" s="79"/>
    </row>
    <row r="155" spans="1:7" ht="13.2">
      <c r="A155" s="79"/>
      <c r="B155" s="79"/>
      <c r="C155" s="79"/>
      <c r="D155" s="79"/>
      <c r="E155" s="79"/>
      <c r="F155" s="79"/>
      <c r="G155" s="79"/>
    </row>
    <row r="156" spans="1:7" ht="13.2">
      <c r="A156" s="79"/>
      <c r="B156" s="79"/>
      <c r="C156" s="79"/>
      <c r="D156" s="79"/>
      <c r="E156" s="79"/>
      <c r="F156" s="79"/>
      <c r="G156" s="79"/>
    </row>
    <row r="157" spans="1:7" ht="13.2">
      <c r="A157" s="79"/>
      <c r="B157" s="79"/>
      <c r="C157" s="79"/>
      <c r="D157" s="79"/>
      <c r="E157" s="79"/>
      <c r="F157" s="79"/>
      <c r="G157" s="79"/>
    </row>
    <row r="158" spans="1:7" ht="13.2">
      <c r="A158" s="79"/>
      <c r="B158" s="79"/>
      <c r="C158" s="79"/>
      <c r="D158" s="79"/>
      <c r="E158" s="79"/>
      <c r="F158" s="79"/>
      <c r="G158" s="79"/>
    </row>
    <row r="159" spans="1:7" ht="13.2">
      <c r="A159" s="79"/>
      <c r="B159" s="79"/>
      <c r="C159" s="79"/>
      <c r="D159" s="79"/>
      <c r="E159" s="79"/>
      <c r="F159" s="79"/>
      <c r="G159" s="79"/>
    </row>
    <row r="160" spans="1:7" ht="13.2">
      <c r="A160" s="79"/>
      <c r="B160" s="79"/>
      <c r="C160" s="79"/>
      <c r="D160" s="79"/>
      <c r="E160" s="79"/>
      <c r="F160" s="79"/>
      <c r="G160" s="79"/>
    </row>
    <row r="161" spans="1:7" ht="13.2">
      <c r="A161" s="79"/>
      <c r="B161" s="79"/>
      <c r="C161" s="79"/>
      <c r="D161" s="79"/>
      <c r="E161" s="79"/>
      <c r="F161" s="79"/>
      <c r="G161" s="79"/>
    </row>
    <row r="162" spans="1:7" ht="13.2">
      <c r="A162" s="79"/>
      <c r="B162" s="79"/>
      <c r="C162" s="79"/>
      <c r="D162" s="79"/>
      <c r="E162" s="79"/>
      <c r="F162" s="79"/>
      <c r="G162" s="79"/>
    </row>
    <row r="163" spans="1:7" ht="13.2">
      <c r="A163" s="79"/>
      <c r="B163" s="79"/>
      <c r="C163" s="79"/>
      <c r="D163" s="79"/>
      <c r="E163" s="79"/>
      <c r="F163" s="79"/>
      <c r="G163" s="79"/>
    </row>
    <row r="164" spans="1:7" ht="13.2">
      <c r="A164" s="79"/>
      <c r="B164" s="79"/>
      <c r="C164" s="79"/>
      <c r="D164" s="79"/>
      <c r="E164" s="79"/>
      <c r="F164" s="79"/>
      <c r="G164" s="79"/>
    </row>
    <row r="165" spans="1:7" ht="13.2">
      <c r="A165" s="79"/>
      <c r="B165" s="79"/>
      <c r="C165" s="79"/>
      <c r="D165" s="79"/>
      <c r="E165" s="79"/>
      <c r="F165" s="79"/>
      <c r="G165" s="79"/>
    </row>
    <row r="166" spans="1:7" ht="13.2">
      <c r="A166" s="79"/>
      <c r="B166" s="79"/>
      <c r="C166" s="79"/>
      <c r="D166" s="79"/>
      <c r="E166" s="79"/>
      <c r="F166" s="79"/>
      <c r="G166" s="79"/>
    </row>
    <row r="167" spans="1:7" ht="13.2">
      <c r="A167" s="79"/>
      <c r="B167" s="79"/>
      <c r="C167" s="79"/>
      <c r="D167" s="79"/>
      <c r="E167" s="79"/>
      <c r="F167" s="79"/>
      <c r="G167" s="79"/>
    </row>
    <row r="168" spans="1:7" ht="13.2">
      <c r="A168" s="79"/>
      <c r="B168" s="79"/>
      <c r="C168" s="79"/>
      <c r="D168" s="79"/>
      <c r="E168" s="79"/>
      <c r="F168" s="79"/>
      <c r="G168" s="79"/>
    </row>
    <row r="169" spans="1:7" ht="13.2">
      <c r="A169" s="79"/>
      <c r="B169" s="79"/>
      <c r="C169" s="79"/>
      <c r="D169" s="79"/>
      <c r="E169" s="79"/>
      <c r="F169" s="79"/>
      <c r="G169" s="79"/>
    </row>
    <row r="170" spans="1:7" ht="13.2">
      <c r="A170" s="79"/>
      <c r="B170" s="79"/>
      <c r="C170" s="79"/>
      <c r="D170" s="79"/>
      <c r="E170" s="79"/>
      <c r="F170" s="79"/>
      <c r="G170" s="79"/>
    </row>
    <row r="171" spans="1:7" ht="13.2">
      <c r="A171" s="79"/>
      <c r="B171" s="79"/>
      <c r="C171" s="79"/>
      <c r="D171" s="79"/>
      <c r="E171" s="79"/>
      <c r="F171" s="79"/>
      <c r="G171" s="79"/>
    </row>
    <row r="172" spans="1:7" ht="13.2">
      <c r="A172" s="79"/>
      <c r="B172" s="79"/>
      <c r="C172" s="79"/>
      <c r="D172" s="79"/>
      <c r="E172" s="79"/>
      <c r="F172" s="79"/>
      <c r="G172" s="79"/>
    </row>
    <row r="173" spans="1:7" ht="13.2">
      <c r="A173" s="79"/>
      <c r="B173" s="79"/>
      <c r="C173" s="79"/>
      <c r="D173" s="79"/>
      <c r="E173" s="79"/>
      <c r="F173" s="79"/>
      <c r="G173" s="79"/>
    </row>
    <row r="174" spans="1:7" ht="13.2">
      <c r="A174" s="79"/>
      <c r="B174" s="79"/>
      <c r="C174" s="79"/>
      <c r="D174" s="79"/>
      <c r="E174" s="79"/>
      <c r="F174" s="79"/>
      <c r="G174" s="79"/>
    </row>
    <row r="175" spans="1:7" ht="13.2">
      <c r="A175" s="79"/>
      <c r="B175" s="79"/>
      <c r="C175" s="79"/>
      <c r="D175" s="79"/>
      <c r="E175" s="79"/>
      <c r="F175" s="79"/>
      <c r="G175" s="79"/>
    </row>
    <row r="176" spans="1:7" ht="13.2">
      <c r="A176" s="79"/>
      <c r="B176" s="79"/>
      <c r="C176" s="79"/>
      <c r="D176" s="79"/>
      <c r="E176" s="79"/>
      <c r="F176" s="79"/>
      <c r="G176" s="79"/>
    </row>
    <row r="177" spans="1:7" ht="13.2">
      <c r="A177" s="79"/>
      <c r="B177" s="79"/>
      <c r="C177" s="79"/>
      <c r="D177" s="79"/>
      <c r="E177" s="79"/>
      <c r="F177" s="79"/>
      <c r="G177" s="79"/>
    </row>
    <row r="178" spans="1:7" ht="13.2">
      <c r="A178" s="79"/>
      <c r="B178" s="79"/>
      <c r="C178" s="79"/>
      <c r="D178" s="79"/>
      <c r="E178" s="79"/>
      <c r="F178" s="79"/>
      <c r="G178" s="79"/>
    </row>
    <row r="179" spans="1:7" ht="13.2">
      <c r="A179" s="79"/>
      <c r="B179" s="79"/>
      <c r="C179" s="79"/>
      <c r="D179" s="79"/>
      <c r="E179" s="79"/>
      <c r="F179" s="79"/>
      <c r="G179" s="79"/>
    </row>
    <row r="180" spans="1:7" ht="13.2">
      <c r="A180" s="79"/>
      <c r="B180" s="79"/>
      <c r="C180" s="79"/>
      <c r="D180" s="79"/>
      <c r="E180" s="79"/>
      <c r="F180" s="79"/>
      <c r="G180" s="79"/>
    </row>
    <row r="181" spans="1:7" ht="13.2">
      <c r="A181" s="79"/>
      <c r="B181" s="79"/>
      <c r="C181" s="79"/>
      <c r="D181" s="79"/>
      <c r="E181" s="79"/>
      <c r="F181" s="79"/>
      <c r="G181" s="79"/>
    </row>
    <row r="182" spans="1:7" ht="13.2">
      <c r="A182" s="79"/>
      <c r="B182" s="79"/>
      <c r="C182" s="79"/>
      <c r="D182" s="79"/>
      <c r="E182" s="79"/>
      <c r="F182" s="79"/>
      <c r="G182" s="79"/>
    </row>
    <row r="183" spans="1:7" ht="13.2">
      <c r="A183" s="79"/>
      <c r="B183" s="79"/>
      <c r="C183" s="79"/>
      <c r="D183" s="79"/>
      <c r="E183" s="79"/>
      <c r="F183" s="79"/>
      <c r="G183" s="79"/>
    </row>
    <row r="184" spans="1:7" ht="13.2">
      <c r="A184" s="79"/>
      <c r="B184" s="79"/>
      <c r="C184" s="79"/>
      <c r="D184" s="79"/>
      <c r="E184" s="79"/>
      <c r="F184" s="79"/>
      <c r="G184" s="79"/>
    </row>
    <row r="185" spans="1:7" ht="13.2">
      <c r="A185" s="79"/>
      <c r="B185" s="79"/>
      <c r="C185" s="79"/>
      <c r="D185" s="79"/>
      <c r="E185" s="79"/>
      <c r="F185" s="79"/>
      <c r="G185" s="79"/>
    </row>
    <row r="186" spans="1:7" ht="13.2">
      <c r="A186" s="79"/>
      <c r="B186" s="79"/>
      <c r="C186" s="79"/>
      <c r="D186" s="79"/>
      <c r="E186" s="79"/>
      <c r="F186" s="79"/>
      <c r="G186" s="79"/>
    </row>
    <row r="187" spans="1:7" ht="13.2">
      <c r="A187" s="79"/>
      <c r="B187" s="79"/>
      <c r="C187" s="79"/>
      <c r="D187" s="79"/>
      <c r="E187" s="79"/>
      <c r="F187" s="79"/>
      <c r="G187" s="79"/>
    </row>
    <row r="188" spans="1:7" ht="13.2">
      <c r="A188" s="79"/>
      <c r="B188" s="79"/>
      <c r="C188" s="79"/>
      <c r="D188" s="79"/>
      <c r="E188" s="79"/>
      <c r="F188" s="79"/>
      <c r="G188" s="79"/>
    </row>
    <row r="189" spans="1:7" ht="13.2">
      <c r="A189" s="79"/>
      <c r="B189" s="79"/>
      <c r="C189" s="79"/>
      <c r="D189" s="79"/>
      <c r="E189" s="79"/>
      <c r="F189" s="79"/>
      <c r="G189" s="79"/>
    </row>
    <row r="190" spans="1:7" ht="13.2">
      <c r="A190" s="79"/>
      <c r="B190" s="79"/>
      <c r="C190" s="79"/>
      <c r="D190" s="79"/>
      <c r="E190" s="79"/>
      <c r="F190" s="79"/>
      <c r="G190" s="79"/>
    </row>
    <row r="191" spans="1:7" ht="13.2">
      <c r="A191" s="79"/>
      <c r="B191" s="79"/>
      <c r="C191" s="79"/>
      <c r="D191" s="79"/>
      <c r="E191" s="79"/>
      <c r="F191" s="79"/>
      <c r="G191" s="79"/>
    </row>
    <row r="192" spans="1:7" ht="13.2">
      <c r="A192" s="79"/>
      <c r="B192" s="79"/>
      <c r="C192" s="79"/>
      <c r="D192" s="79"/>
      <c r="E192" s="79"/>
      <c r="F192" s="79"/>
      <c r="G192" s="79"/>
    </row>
    <row r="193" spans="1:7" ht="13.2">
      <c r="A193" s="79"/>
      <c r="B193" s="79"/>
      <c r="C193" s="79"/>
      <c r="D193" s="79"/>
      <c r="E193" s="79"/>
      <c r="F193" s="79"/>
      <c r="G193" s="79"/>
    </row>
    <row r="194" spans="1:7" ht="13.2">
      <c r="A194" s="79"/>
      <c r="B194" s="79"/>
      <c r="C194" s="79"/>
      <c r="D194" s="79"/>
      <c r="E194" s="79"/>
      <c r="F194" s="79"/>
      <c r="G194" s="79"/>
    </row>
    <row r="195" spans="1:7" ht="13.2">
      <c r="A195" s="79"/>
      <c r="B195" s="79"/>
      <c r="C195" s="79"/>
      <c r="D195" s="79"/>
      <c r="E195" s="79"/>
      <c r="F195" s="79"/>
      <c r="G195" s="79"/>
    </row>
    <row r="196" spans="1:7" ht="13.2">
      <c r="A196" s="79"/>
      <c r="B196" s="79"/>
      <c r="C196" s="79"/>
      <c r="D196" s="79"/>
      <c r="E196" s="79"/>
      <c r="F196" s="79"/>
      <c r="G196" s="79"/>
    </row>
    <row r="197" spans="1:7" ht="13.2">
      <c r="A197" s="79"/>
      <c r="B197" s="79"/>
      <c r="C197" s="79"/>
      <c r="D197" s="79"/>
      <c r="E197" s="79"/>
      <c r="F197" s="79"/>
      <c r="G197" s="79"/>
    </row>
    <row r="198" spans="1:7" ht="13.2">
      <c r="A198" s="79"/>
      <c r="B198" s="79"/>
      <c r="C198" s="79"/>
      <c r="D198" s="79"/>
      <c r="E198" s="79"/>
      <c r="F198" s="79"/>
      <c r="G198" s="79"/>
    </row>
    <row r="199" spans="1:7" ht="13.2">
      <c r="A199" s="79"/>
      <c r="B199" s="79"/>
      <c r="C199" s="79"/>
      <c r="D199" s="79"/>
      <c r="E199" s="79"/>
      <c r="F199" s="79"/>
      <c r="G199" s="79"/>
    </row>
    <row r="200" spans="1:7" ht="13.2">
      <c r="A200" s="79"/>
      <c r="B200" s="79"/>
      <c r="C200" s="79"/>
      <c r="D200" s="79"/>
      <c r="E200" s="79"/>
      <c r="F200" s="79"/>
      <c r="G200" s="79"/>
    </row>
    <row r="201" spans="1:7" ht="13.2">
      <c r="A201" s="79"/>
      <c r="B201" s="79"/>
      <c r="C201" s="79"/>
      <c r="D201" s="79"/>
      <c r="E201" s="79"/>
      <c r="F201" s="79"/>
      <c r="G201" s="79"/>
    </row>
    <row r="202" spans="1:7" ht="13.2">
      <c r="A202" s="79"/>
      <c r="B202" s="79"/>
      <c r="C202" s="79"/>
      <c r="D202" s="79"/>
      <c r="E202" s="79"/>
      <c r="F202" s="79"/>
      <c r="G202" s="79"/>
    </row>
    <row r="203" spans="1:7" ht="13.2">
      <c r="A203" s="79"/>
      <c r="B203" s="79"/>
      <c r="C203" s="79"/>
      <c r="D203" s="79"/>
      <c r="E203" s="79"/>
      <c r="F203" s="79"/>
      <c r="G203" s="79"/>
    </row>
    <row r="204" spans="1:7" ht="13.2">
      <c r="A204" s="79"/>
      <c r="B204" s="79"/>
      <c r="C204" s="79"/>
      <c r="D204" s="79"/>
      <c r="E204" s="79"/>
      <c r="F204" s="79"/>
      <c r="G204" s="79"/>
    </row>
    <row r="205" spans="1:7" ht="13.2">
      <c r="A205" s="79"/>
      <c r="B205" s="79"/>
      <c r="C205" s="79"/>
      <c r="D205" s="79"/>
      <c r="E205" s="79"/>
      <c r="F205" s="79"/>
      <c r="G205" s="79"/>
    </row>
    <row r="206" spans="1:7" ht="13.2">
      <c r="A206" s="79"/>
      <c r="B206" s="79"/>
      <c r="C206" s="79"/>
      <c r="D206" s="79"/>
      <c r="E206" s="79"/>
      <c r="F206" s="79"/>
      <c r="G206" s="79"/>
    </row>
    <row r="207" spans="1:7" ht="13.2">
      <c r="A207" s="79"/>
      <c r="B207" s="79"/>
      <c r="C207" s="79"/>
      <c r="D207" s="79"/>
      <c r="E207" s="79"/>
      <c r="F207" s="79"/>
      <c r="G207" s="79"/>
    </row>
    <row r="208" spans="1:7" ht="13.2">
      <c r="A208" s="79"/>
      <c r="B208" s="79"/>
      <c r="C208" s="79"/>
      <c r="D208" s="79"/>
      <c r="E208" s="79"/>
      <c r="F208" s="79"/>
      <c r="G208" s="79"/>
    </row>
    <row r="209" spans="1:7" ht="13.2">
      <c r="A209" s="79"/>
      <c r="B209" s="79"/>
      <c r="C209" s="79"/>
      <c r="D209" s="79"/>
      <c r="E209" s="79"/>
      <c r="F209" s="79"/>
      <c r="G209" s="79"/>
    </row>
    <row r="210" spans="1:7" ht="13.2">
      <c r="A210" s="79"/>
      <c r="B210" s="79"/>
      <c r="C210" s="79"/>
      <c r="D210" s="79"/>
      <c r="E210" s="79"/>
      <c r="F210" s="79"/>
      <c r="G210" s="79"/>
    </row>
    <row r="211" spans="1:7" ht="13.2">
      <c r="A211" s="79"/>
      <c r="B211" s="79"/>
      <c r="C211" s="79"/>
      <c r="D211" s="79"/>
      <c r="E211" s="79"/>
      <c r="F211" s="79"/>
      <c r="G211" s="79"/>
    </row>
    <row r="212" spans="1:7" ht="13.2">
      <c r="A212" s="79"/>
      <c r="B212" s="79"/>
      <c r="C212" s="79"/>
      <c r="D212" s="79"/>
      <c r="E212" s="79"/>
      <c r="F212" s="79"/>
      <c r="G212" s="79"/>
    </row>
    <row r="213" spans="1:7" ht="13.2">
      <c r="A213" s="79"/>
      <c r="B213" s="79"/>
      <c r="C213" s="79"/>
      <c r="D213" s="79"/>
      <c r="E213" s="79"/>
      <c r="F213" s="79"/>
      <c r="G213" s="79"/>
    </row>
    <row r="214" spans="1:7" ht="13.2">
      <c r="A214" s="79"/>
      <c r="B214" s="79"/>
      <c r="C214" s="79"/>
      <c r="D214" s="79"/>
      <c r="E214" s="79"/>
      <c r="F214" s="79"/>
      <c r="G214" s="79"/>
    </row>
    <row r="215" spans="1:7" ht="13.2">
      <c r="A215" s="79"/>
      <c r="B215" s="79"/>
      <c r="C215" s="79"/>
      <c r="D215" s="79"/>
      <c r="E215" s="79"/>
      <c r="F215" s="79"/>
      <c r="G215" s="79"/>
    </row>
    <row r="216" spans="1:7" ht="13.2">
      <c r="A216" s="79"/>
      <c r="B216" s="79"/>
      <c r="C216" s="79"/>
      <c r="D216" s="79"/>
      <c r="E216" s="79"/>
      <c r="F216" s="79"/>
      <c r="G216" s="79"/>
    </row>
    <row r="217" spans="1:7" ht="13.2">
      <c r="A217" s="79"/>
      <c r="B217" s="79"/>
      <c r="C217" s="79"/>
      <c r="D217" s="79"/>
      <c r="E217" s="79"/>
      <c r="F217" s="79"/>
      <c r="G217" s="79"/>
    </row>
    <row r="218" spans="1:7" ht="13.2">
      <c r="A218" s="79"/>
      <c r="B218" s="79"/>
      <c r="C218" s="79"/>
      <c r="D218" s="79"/>
      <c r="E218" s="79"/>
      <c r="F218" s="79"/>
      <c r="G218" s="79"/>
    </row>
    <row r="219" spans="1:7" ht="13.2">
      <c r="A219" s="79"/>
      <c r="B219" s="79"/>
      <c r="C219" s="79"/>
      <c r="D219" s="79"/>
      <c r="E219" s="79"/>
      <c r="F219" s="79"/>
      <c r="G219" s="79"/>
    </row>
    <row r="220" spans="1:7" ht="13.2">
      <c r="A220" s="79"/>
      <c r="B220" s="79"/>
      <c r="C220" s="79"/>
      <c r="D220" s="79"/>
      <c r="E220" s="79"/>
      <c r="F220" s="79"/>
      <c r="G220" s="79"/>
    </row>
    <row r="221" spans="1:7" ht="13.2">
      <c r="A221" s="79"/>
      <c r="B221" s="79"/>
      <c r="C221" s="79"/>
      <c r="D221" s="79"/>
      <c r="E221" s="79"/>
      <c r="F221" s="79"/>
      <c r="G221" s="79"/>
    </row>
    <row r="222" spans="1:7" ht="13.2">
      <c r="A222" s="79"/>
      <c r="B222" s="79"/>
      <c r="C222" s="79"/>
      <c r="D222" s="79"/>
      <c r="E222" s="79"/>
      <c r="F222" s="79"/>
      <c r="G222" s="79"/>
    </row>
    <row r="223" spans="1:7" ht="13.2">
      <c r="A223" s="79"/>
      <c r="B223" s="79"/>
      <c r="C223" s="79"/>
      <c r="D223" s="79"/>
      <c r="E223" s="79"/>
      <c r="F223" s="79"/>
      <c r="G223" s="79"/>
    </row>
    <row r="224" spans="1:7" ht="13.2">
      <c r="A224" s="79"/>
      <c r="B224" s="79"/>
      <c r="C224" s="79"/>
      <c r="D224" s="79"/>
      <c r="E224" s="79"/>
      <c r="F224" s="79"/>
      <c r="G224" s="79"/>
    </row>
    <row r="225" spans="1:7" ht="13.2">
      <c r="A225" s="79"/>
      <c r="B225" s="79"/>
      <c r="C225" s="79"/>
      <c r="D225" s="79"/>
      <c r="E225" s="79"/>
      <c r="F225" s="79"/>
      <c r="G225" s="79"/>
    </row>
    <row r="226" spans="1:7" ht="13.2">
      <c r="A226" s="79"/>
      <c r="B226" s="79"/>
      <c r="C226" s="79"/>
      <c r="D226" s="79"/>
      <c r="E226" s="79"/>
      <c r="F226" s="79"/>
      <c r="G226" s="79"/>
    </row>
    <row r="227" spans="1:7" ht="13.2">
      <c r="A227" s="79"/>
      <c r="B227" s="79"/>
      <c r="C227" s="79"/>
      <c r="D227" s="79"/>
      <c r="E227" s="79"/>
      <c r="F227" s="79"/>
      <c r="G227" s="79"/>
    </row>
    <row r="228" spans="1:7" ht="13.2">
      <c r="A228" s="79"/>
      <c r="B228" s="79"/>
      <c r="C228" s="79"/>
      <c r="D228" s="79"/>
      <c r="E228" s="79"/>
      <c r="F228" s="79"/>
      <c r="G228" s="79"/>
    </row>
    <row r="229" spans="1:7" ht="13.2">
      <c r="A229" s="79"/>
      <c r="B229" s="79"/>
      <c r="C229" s="79"/>
      <c r="D229" s="79"/>
      <c r="E229" s="79"/>
      <c r="F229" s="79"/>
      <c r="G229" s="79"/>
    </row>
    <row r="230" spans="1:7" ht="13.2">
      <c r="A230" s="79"/>
      <c r="B230" s="79"/>
      <c r="C230" s="79"/>
      <c r="D230" s="79"/>
      <c r="E230" s="79"/>
      <c r="F230" s="79"/>
      <c r="G230" s="79"/>
    </row>
    <row r="231" spans="1:7" ht="13.2">
      <c r="A231" s="79"/>
      <c r="B231" s="79"/>
      <c r="C231" s="79"/>
      <c r="D231" s="79"/>
      <c r="E231" s="79"/>
      <c r="F231" s="79"/>
      <c r="G231" s="79"/>
    </row>
    <row r="232" spans="1:7" ht="13.2">
      <c r="A232" s="79"/>
      <c r="B232" s="79"/>
      <c r="C232" s="79"/>
      <c r="D232" s="79"/>
      <c r="E232" s="79"/>
      <c r="F232" s="79"/>
      <c r="G232" s="79"/>
    </row>
    <row r="233" spans="1:7" ht="13.2">
      <c r="A233" s="79"/>
      <c r="B233" s="79"/>
      <c r="C233" s="79"/>
      <c r="D233" s="79"/>
      <c r="E233" s="79"/>
      <c r="F233" s="79"/>
      <c r="G233" s="79"/>
    </row>
    <row r="234" spans="1:7" ht="13.2">
      <c r="A234" s="79"/>
      <c r="B234" s="79"/>
      <c r="C234" s="79"/>
      <c r="D234" s="79"/>
      <c r="E234" s="79"/>
      <c r="F234" s="79"/>
      <c r="G234" s="79"/>
    </row>
    <row r="235" spans="1:7" ht="13.2">
      <c r="A235" s="79"/>
      <c r="B235" s="79"/>
      <c r="C235" s="79"/>
      <c r="D235" s="79"/>
      <c r="E235" s="79"/>
      <c r="F235" s="79"/>
      <c r="G235" s="79"/>
    </row>
    <row r="236" spans="1:7" ht="13.2">
      <c r="A236" s="79"/>
      <c r="B236" s="79"/>
      <c r="C236" s="79"/>
      <c r="D236" s="79"/>
      <c r="E236" s="79"/>
      <c r="F236" s="79"/>
      <c r="G236" s="79"/>
    </row>
    <row r="237" spans="1:7" ht="13.2">
      <c r="A237" s="79"/>
      <c r="B237" s="79"/>
      <c r="C237" s="79"/>
      <c r="D237" s="79"/>
      <c r="E237" s="79"/>
      <c r="F237" s="79"/>
      <c r="G237" s="79"/>
    </row>
    <row r="238" spans="1:7" ht="13.2">
      <c r="A238" s="79"/>
      <c r="B238" s="79"/>
      <c r="C238" s="79"/>
      <c r="D238" s="79"/>
      <c r="E238" s="79"/>
      <c r="F238" s="79"/>
      <c r="G238" s="79"/>
    </row>
    <row r="239" spans="1:7" ht="13.2">
      <c r="A239" s="79"/>
      <c r="B239" s="79"/>
      <c r="C239" s="79"/>
      <c r="D239" s="79"/>
      <c r="E239" s="79"/>
      <c r="F239" s="79"/>
      <c r="G239" s="79"/>
    </row>
    <row r="240" spans="1:7" ht="13.2">
      <c r="A240" s="79"/>
      <c r="B240" s="79"/>
      <c r="C240" s="79"/>
      <c r="D240" s="79"/>
      <c r="E240" s="79"/>
      <c r="F240" s="79"/>
      <c r="G240" s="79"/>
    </row>
    <row r="241" spans="1:7" ht="13.2">
      <c r="A241" s="79"/>
      <c r="B241" s="79"/>
      <c r="C241" s="79"/>
      <c r="D241" s="79"/>
      <c r="E241" s="79"/>
      <c r="F241" s="79"/>
      <c r="G241" s="79"/>
    </row>
    <row r="242" spans="1:7" ht="13.2">
      <c r="A242" s="79"/>
      <c r="B242" s="79"/>
      <c r="C242" s="79"/>
      <c r="D242" s="79"/>
      <c r="E242" s="79"/>
      <c r="F242" s="79"/>
      <c r="G242" s="79"/>
    </row>
    <row r="243" spans="1:7" ht="13.2">
      <c r="A243" s="79"/>
      <c r="B243" s="79"/>
      <c r="C243" s="79"/>
      <c r="D243" s="79"/>
      <c r="E243" s="79"/>
      <c r="F243" s="79"/>
      <c r="G243" s="79"/>
    </row>
    <row r="244" spans="1:7" ht="13.2">
      <c r="A244" s="79"/>
      <c r="B244" s="79"/>
      <c r="C244" s="79"/>
      <c r="D244" s="79"/>
      <c r="E244" s="79"/>
      <c r="F244" s="79"/>
      <c r="G244" s="79"/>
    </row>
    <row r="245" spans="1:7" ht="13.2">
      <c r="A245" s="79"/>
      <c r="B245" s="79"/>
      <c r="C245" s="79"/>
      <c r="D245" s="79"/>
      <c r="E245" s="79"/>
      <c r="F245" s="79"/>
      <c r="G245" s="79"/>
    </row>
    <row r="246" spans="1:7" ht="13.2">
      <c r="A246" s="79"/>
      <c r="B246" s="79"/>
      <c r="C246" s="79"/>
      <c r="D246" s="79"/>
      <c r="E246" s="79"/>
      <c r="F246" s="79"/>
      <c r="G246" s="79"/>
    </row>
    <row r="247" spans="1:7" ht="13.2">
      <c r="A247" s="79"/>
      <c r="B247" s="79"/>
      <c r="C247" s="79"/>
      <c r="D247" s="79"/>
      <c r="E247" s="79"/>
      <c r="F247" s="79"/>
      <c r="G247" s="79"/>
    </row>
    <row r="248" spans="1:7" ht="13.2">
      <c r="A248" s="79"/>
      <c r="B248" s="79"/>
      <c r="C248" s="79"/>
      <c r="D248" s="79"/>
      <c r="E248" s="79"/>
      <c r="F248" s="79"/>
      <c r="G248" s="79"/>
    </row>
    <row r="249" spans="1:7" ht="13.2">
      <c r="A249" s="79"/>
      <c r="B249" s="79"/>
      <c r="C249" s="79"/>
      <c r="D249" s="79"/>
      <c r="E249" s="79"/>
      <c r="F249" s="79"/>
      <c r="G249" s="79"/>
    </row>
    <row r="250" spans="1:7" ht="13.2">
      <c r="A250" s="79"/>
      <c r="B250" s="79"/>
      <c r="C250" s="79"/>
      <c r="D250" s="79"/>
      <c r="E250" s="79"/>
      <c r="F250" s="79"/>
      <c r="G250" s="79"/>
    </row>
    <row r="251" spans="1:7" ht="13.2">
      <c r="A251" s="79"/>
      <c r="B251" s="79"/>
      <c r="C251" s="79"/>
      <c r="D251" s="79"/>
      <c r="E251" s="79"/>
      <c r="F251" s="79"/>
      <c r="G251" s="79"/>
    </row>
    <row r="252" spans="1:7" ht="13.2">
      <c r="A252" s="79"/>
      <c r="B252" s="79"/>
      <c r="C252" s="79"/>
      <c r="D252" s="79"/>
      <c r="E252" s="79"/>
      <c r="F252" s="79"/>
      <c r="G252" s="79"/>
    </row>
    <row r="253" spans="1:7" ht="13.2">
      <c r="A253" s="79"/>
      <c r="B253" s="79"/>
      <c r="C253" s="79"/>
      <c r="D253" s="79"/>
      <c r="E253" s="79"/>
      <c r="F253" s="79"/>
      <c r="G253" s="79"/>
    </row>
    <row r="254" spans="1:7" ht="13.2">
      <c r="A254" s="79"/>
      <c r="B254" s="79"/>
      <c r="C254" s="79"/>
      <c r="D254" s="79"/>
      <c r="E254" s="79"/>
      <c r="F254" s="79"/>
      <c r="G254" s="79"/>
    </row>
    <row r="255" spans="1:7" ht="13.2">
      <c r="A255" s="79"/>
      <c r="B255" s="79"/>
      <c r="C255" s="79"/>
      <c r="D255" s="79"/>
      <c r="E255" s="79"/>
      <c r="F255" s="79"/>
      <c r="G255" s="79"/>
    </row>
    <row r="256" spans="1:7" ht="13.2">
      <c r="A256" s="79"/>
      <c r="B256" s="79"/>
      <c r="C256" s="79"/>
      <c r="D256" s="79"/>
      <c r="E256" s="79"/>
      <c r="F256" s="79"/>
      <c r="G256" s="79"/>
    </row>
    <row r="257" spans="1:7" ht="13.2">
      <c r="A257" s="79"/>
      <c r="B257" s="79"/>
      <c r="C257" s="79"/>
      <c r="D257" s="79"/>
      <c r="E257" s="79"/>
      <c r="F257" s="79"/>
      <c r="G257" s="79"/>
    </row>
    <row r="258" spans="1:7" ht="13.2">
      <c r="A258" s="79"/>
      <c r="B258" s="79"/>
      <c r="C258" s="79"/>
      <c r="D258" s="79"/>
      <c r="E258" s="79"/>
      <c r="F258" s="79"/>
      <c r="G258" s="79"/>
    </row>
    <row r="259" spans="1:7" ht="13.2">
      <c r="A259" s="79"/>
      <c r="B259" s="79"/>
      <c r="C259" s="79"/>
      <c r="D259" s="79"/>
      <c r="E259" s="79"/>
      <c r="F259" s="79"/>
      <c r="G259" s="79"/>
    </row>
    <row r="260" spans="1:7" ht="13.2">
      <c r="A260" s="79"/>
      <c r="B260" s="79"/>
      <c r="C260" s="79"/>
      <c r="D260" s="79"/>
      <c r="E260" s="79"/>
      <c r="F260" s="79"/>
      <c r="G260" s="79"/>
    </row>
    <row r="261" spans="1:7" ht="13.2">
      <c r="A261" s="79"/>
      <c r="B261" s="79"/>
      <c r="C261" s="79"/>
      <c r="D261" s="79"/>
      <c r="E261" s="79"/>
      <c r="F261" s="79"/>
      <c r="G261" s="79"/>
    </row>
    <row r="262" spans="1:7" ht="13.2">
      <c r="A262" s="79"/>
      <c r="B262" s="79"/>
      <c r="C262" s="79"/>
      <c r="D262" s="79"/>
      <c r="E262" s="79"/>
      <c r="F262" s="79"/>
      <c r="G262" s="79"/>
    </row>
    <row r="263" spans="1:7" ht="13.2">
      <c r="A263" s="79"/>
      <c r="B263" s="79"/>
      <c r="C263" s="79"/>
      <c r="D263" s="79"/>
      <c r="E263" s="79"/>
      <c r="F263" s="79"/>
      <c r="G263" s="79"/>
    </row>
    <row r="264" spans="1:7" ht="13.2">
      <c r="A264" s="79"/>
      <c r="B264" s="79"/>
      <c r="C264" s="79"/>
      <c r="D264" s="79"/>
      <c r="E264" s="79"/>
      <c r="F264" s="79"/>
      <c r="G264" s="79"/>
    </row>
    <row r="265" spans="1:7" ht="13.2">
      <c r="A265" s="79"/>
      <c r="B265" s="79"/>
      <c r="C265" s="79"/>
      <c r="D265" s="79"/>
      <c r="E265" s="79"/>
      <c r="F265" s="79"/>
      <c r="G265" s="79"/>
    </row>
    <row r="266" spans="1:7" ht="13.2">
      <c r="A266" s="79"/>
      <c r="B266" s="79"/>
      <c r="C266" s="79"/>
      <c r="D266" s="79"/>
      <c r="E266" s="79"/>
      <c r="F266" s="79"/>
      <c r="G266" s="79"/>
    </row>
    <row r="267" spans="1:7" ht="13.2">
      <c r="A267" s="79"/>
      <c r="B267" s="79"/>
      <c r="C267" s="79"/>
      <c r="D267" s="79"/>
      <c r="E267" s="79"/>
      <c r="F267" s="79"/>
      <c r="G267" s="79"/>
    </row>
    <row r="268" spans="1:7" ht="13.2">
      <c r="A268" s="79"/>
      <c r="B268" s="79"/>
      <c r="C268" s="79"/>
      <c r="D268" s="79"/>
      <c r="E268" s="79"/>
      <c r="F268" s="79"/>
      <c r="G268" s="79"/>
    </row>
    <row r="269" spans="1:7" ht="13.2">
      <c r="A269" s="79"/>
      <c r="B269" s="79"/>
      <c r="C269" s="79"/>
      <c r="D269" s="79"/>
      <c r="E269" s="79"/>
      <c r="F269" s="79"/>
      <c r="G269" s="79"/>
    </row>
    <row r="270" spans="1:7" ht="13.2">
      <c r="A270" s="79"/>
      <c r="B270" s="79"/>
      <c r="C270" s="79"/>
      <c r="D270" s="79"/>
      <c r="E270" s="79"/>
      <c r="F270" s="79"/>
      <c r="G270" s="79"/>
    </row>
    <row r="271" spans="1:7" ht="13.2">
      <c r="A271" s="79"/>
      <c r="B271" s="79"/>
      <c r="C271" s="79"/>
      <c r="D271" s="79"/>
      <c r="E271" s="79"/>
      <c r="F271" s="79"/>
      <c r="G271" s="79"/>
    </row>
    <row r="272" spans="1:7" ht="13.2">
      <c r="A272" s="79"/>
      <c r="B272" s="79"/>
      <c r="C272" s="79"/>
      <c r="D272" s="79"/>
      <c r="E272" s="79"/>
      <c r="F272" s="79"/>
      <c r="G272" s="79"/>
    </row>
    <row r="273" spans="1:7" ht="13.2">
      <c r="A273" s="79"/>
      <c r="B273" s="79"/>
      <c r="C273" s="79"/>
      <c r="D273" s="79"/>
      <c r="E273" s="79"/>
      <c r="F273" s="79"/>
      <c r="G273" s="79"/>
    </row>
    <row r="274" spans="1:7" ht="13.2">
      <c r="A274" s="79"/>
      <c r="B274" s="79"/>
      <c r="C274" s="79"/>
      <c r="D274" s="79"/>
      <c r="E274" s="79"/>
      <c r="F274" s="79"/>
      <c r="G274" s="79"/>
    </row>
    <row r="275" spans="1:7" ht="13.2">
      <c r="A275" s="79"/>
      <c r="B275" s="79"/>
      <c r="C275" s="79"/>
      <c r="D275" s="79"/>
      <c r="E275" s="79"/>
      <c r="F275" s="79"/>
      <c r="G275" s="79"/>
    </row>
    <row r="276" spans="1:7" ht="13.2">
      <c r="A276" s="79"/>
      <c r="B276" s="79"/>
      <c r="C276" s="79"/>
      <c r="D276" s="79"/>
      <c r="E276" s="79"/>
      <c r="F276" s="79"/>
      <c r="G276" s="79"/>
    </row>
    <row r="277" spans="1:7" ht="13.2">
      <c r="A277" s="79"/>
      <c r="B277" s="79"/>
      <c r="C277" s="79"/>
      <c r="D277" s="79"/>
      <c r="E277" s="79"/>
      <c r="F277" s="79"/>
      <c r="G277" s="79"/>
    </row>
    <row r="278" spans="1:7" ht="13.2">
      <c r="A278" s="79"/>
      <c r="B278" s="79"/>
      <c r="C278" s="79"/>
      <c r="D278" s="79"/>
      <c r="E278" s="79"/>
      <c r="F278" s="79"/>
      <c r="G278" s="79"/>
    </row>
    <row r="279" spans="1:7" ht="13.2">
      <c r="A279" s="79"/>
      <c r="B279" s="79"/>
      <c r="C279" s="79"/>
      <c r="D279" s="79"/>
      <c r="E279" s="79"/>
      <c r="F279" s="79"/>
      <c r="G279" s="79"/>
    </row>
    <row r="280" spans="1:7" ht="13.2">
      <c r="A280" s="79"/>
      <c r="B280" s="79"/>
      <c r="C280" s="79"/>
      <c r="D280" s="79"/>
      <c r="E280" s="79"/>
      <c r="F280" s="79"/>
      <c r="G280" s="79"/>
    </row>
    <row r="281" spans="1:7" ht="13.2">
      <c r="A281" s="79"/>
      <c r="B281" s="79"/>
      <c r="C281" s="79"/>
      <c r="D281" s="79"/>
      <c r="E281" s="79"/>
      <c r="F281" s="79"/>
      <c r="G281" s="79"/>
    </row>
    <row r="282" spans="1:7" ht="13.2">
      <c r="A282" s="79"/>
      <c r="B282" s="79"/>
      <c r="C282" s="79"/>
      <c r="D282" s="79"/>
      <c r="E282" s="79"/>
      <c r="F282" s="79"/>
      <c r="G282" s="79"/>
    </row>
    <row r="283" spans="1:7" ht="13.2">
      <c r="A283" s="79"/>
      <c r="B283" s="79"/>
      <c r="C283" s="79"/>
      <c r="D283" s="79"/>
      <c r="E283" s="79"/>
      <c r="F283" s="79"/>
      <c r="G283" s="79"/>
    </row>
    <row r="284" spans="1:7" ht="13.2">
      <c r="A284" s="79"/>
      <c r="B284" s="79"/>
      <c r="C284" s="79"/>
      <c r="D284" s="79"/>
      <c r="E284" s="79"/>
      <c r="F284" s="79"/>
      <c r="G284" s="79"/>
    </row>
    <row r="285" spans="1:7" ht="13.2">
      <c r="A285" s="79"/>
      <c r="B285" s="79"/>
      <c r="C285" s="79"/>
      <c r="D285" s="79"/>
      <c r="E285" s="79"/>
      <c r="F285" s="79"/>
      <c r="G285" s="79"/>
    </row>
    <row r="286" spans="1:7" ht="13.2">
      <c r="A286" s="79"/>
      <c r="B286" s="79"/>
      <c r="C286" s="79"/>
      <c r="D286" s="79"/>
      <c r="E286" s="79"/>
      <c r="F286" s="79"/>
      <c r="G286" s="79"/>
    </row>
    <row r="287" spans="1:7" ht="13.2">
      <c r="A287" s="79"/>
      <c r="B287" s="79"/>
      <c r="C287" s="79"/>
      <c r="D287" s="79"/>
      <c r="E287" s="79"/>
      <c r="F287" s="79"/>
      <c r="G287" s="79"/>
    </row>
    <row r="288" spans="1:7" ht="13.2">
      <c r="A288" s="79"/>
      <c r="B288" s="79"/>
      <c r="C288" s="79"/>
      <c r="D288" s="79"/>
      <c r="E288" s="79"/>
      <c r="F288" s="79"/>
      <c r="G288" s="79"/>
    </row>
    <row r="289" spans="1:7" ht="13.2">
      <c r="A289" s="79"/>
      <c r="B289" s="79"/>
      <c r="C289" s="79"/>
      <c r="D289" s="79"/>
      <c r="E289" s="79"/>
      <c r="F289" s="79"/>
      <c r="G289" s="79"/>
    </row>
    <row r="290" spans="1:7" ht="13.2">
      <c r="A290" s="79"/>
      <c r="B290" s="79"/>
      <c r="C290" s="79"/>
      <c r="D290" s="79"/>
      <c r="E290" s="79"/>
      <c r="F290" s="79"/>
      <c r="G290" s="79"/>
    </row>
    <row r="291" spans="1:7" ht="13.2">
      <c r="A291" s="79"/>
      <c r="B291" s="79"/>
      <c r="C291" s="79"/>
      <c r="D291" s="79"/>
      <c r="E291" s="79"/>
      <c r="F291" s="79"/>
      <c r="G291" s="79"/>
    </row>
    <row r="292" spans="1:7" ht="13.2">
      <c r="A292" s="79"/>
      <c r="B292" s="79"/>
      <c r="C292" s="79"/>
      <c r="D292" s="79"/>
      <c r="E292" s="79"/>
      <c r="F292" s="79"/>
      <c r="G292" s="79"/>
    </row>
    <row r="293" spans="1:7" ht="13.2">
      <c r="A293" s="79"/>
      <c r="B293" s="79"/>
      <c r="C293" s="79"/>
      <c r="D293" s="79"/>
      <c r="E293" s="79"/>
      <c r="F293" s="79"/>
      <c r="G293" s="79"/>
    </row>
    <row r="294" spans="1:7" ht="13.2">
      <c r="A294" s="79"/>
      <c r="B294" s="79"/>
      <c r="C294" s="79"/>
      <c r="D294" s="79"/>
      <c r="E294" s="79"/>
      <c r="F294" s="79"/>
      <c r="G294" s="79"/>
    </row>
    <row r="295" spans="1:7" ht="13.2">
      <c r="A295" s="79"/>
      <c r="B295" s="79"/>
      <c r="C295" s="79"/>
      <c r="D295" s="79"/>
      <c r="E295" s="79"/>
      <c r="F295" s="79"/>
      <c r="G295" s="79"/>
    </row>
    <row r="296" spans="1:7" ht="13.2">
      <c r="A296" s="79"/>
      <c r="B296" s="79"/>
      <c r="C296" s="79"/>
      <c r="D296" s="79"/>
      <c r="E296" s="79"/>
      <c r="F296" s="79"/>
      <c r="G296" s="79"/>
    </row>
    <row r="297" spans="1:7" ht="13.2">
      <c r="A297" s="79"/>
      <c r="B297" s="79"/>
      <c r="C297" s="79"/>
      <c r="D297" s="79"/>
      <c r="E297" s="79"/>
      <c r="F297" s="79"/>
      <c r="G297" s="79"/>
    </row>
    <row r="298" spans="1:7" ht="13.2">
      <c r="A298" s="79"/>
      <c r="B298" s="79"/>
      <c r="C298" s="79"/>
      <c r="D298" s="79"/>
      <c r="E298" s="79"/>
      <c r="F298" s="79"/>
      <c r="G298" s="79"/>
    </row>
    <row r="299" spans="1:7" ht="13.2">
      <c r="A299" s="79"/>
      <c r="B299" s="79"/>
      <c r="C299" s="79"/>
      <c r="D299" s="79"/>
      <c r="E299" s="79"/>
      <c r="F299" s="79"/>
      <c r="G299" s="79"/>
    </row>
    <row r="300" spans="1:7" ht="13.2">
      <c r="A300" s="79"/>
      <c r="B300" s="79"/>
      <c r="C300" s="79"/>
      <c r="D300" s="79"/>
      <c r="E300" s="79"/>
      <c r="F300" s="79"/>
      <c r="G300" s="79"/>
    </row>
    <row r="301" spans="1:7" ht="13.2">
      <c r="A301" s="79"/>
      <c r="B301" s="79"/>
      <c r="C301" s="79"/>
      <c r="D301" s="79"/>
      <c r="E301" s="79"/>
      <c r="F301" s="79"/>
      <c r="G301" s="79"/>
    </row>
    <row r="302" spans="1:7" ht="13.2">
      <c r="A302" s="79"/>
      <c r="B302" s="79"/>
      <c r="C302" s="79"/>
      <c r="D302" s="79"/>
      <c r="E302" s="79"/>
      <c r="F302" s="79"/>
      <c r="G302" s="79"/>
    </row>
    <row r="303" spans="1:7" ht="13.2">
      <c r="A303" s="79"/>
      <c r="B303" s="79"/>
      <c r="C303" s="79"/>
      <c r="D303" s="79"/>
      <c r="E303" s="79"/>
      <c r="F303" s="79"/>
      <c r="G303" s="79"/>
    </row>
    <row r="304" spans="1:7" ht="13.2">
      <c r="A304" s="79"/>
      <c r="B304" s="79"/>
      <c r="C304" s="79"/>
      <c r="D304" s="79"/>
      <c r="E304" s="79"/>
      <c r="F304" s="79"/>
      <c r="G304" s="79"/>
    </row>
    <row r="305" spans="1:7" ht="13.2">
      <c r="A305" s="79"/>
      <c r="B305" s="79"/>
      <c r="C305" s="79"/>
      <c r="D305" s="79"/>
      <c r="E305" s="79"/>
      <c r="F305" s="79"/>
      <c r="G305" s="79"/>
    </row>
    <row r="306" spans="1:7" ht="13.2">
      <c r="A306" s="79"/>
      <c r="B306" s="79"/>
      <c r="C306" s="79"/>
      <c r="D306" s="79"/>
      <c r="E306" s="79"/>
      <c r="F306" s="79"/>
      <c r="G306" s="79"/>
    </row>
    <row r="307" spans="1:7" ht="13.2">
      <c r="A307" s="79"/>
      <c r="B307" s="79"/>
      <c r="C307" s="79"/>
      <c r="D307" s="79"/>
      <c r="E307" s="79"/>
      <c r="F307" s="79"/>
      <c r="G307" s="79"/>
    </row>
    <row r="308" spans="1:7" ht="13.2">
      <c r="A308" s="79"/>
      <c r="B308" s="79"/>
      <c r="C308" s="79"/>
      <c r="D308" s="79"/>
      <c r="E308" s="79"/>
      <c r="F308" s="79"/>
      <c r="G308" s="79"/>
    </row>
    <row r="309" spans="1:7" ht="13.2">
      <c r="A309" s="79"/>
      <c r="B309" s="79"/>
      <c r="C309" s="79"/>
      <c r="D309" s="79"/>
      <c r="E309" s="79"/>
      <c r="F309" s="79"/>
      <c r="G309" s="79"/>
    </row>
    <row r="310" spans="1:7" ht="13.2">
      <c r="A310" s="79"/>
      <c r="B310" s="79"/>
      <c r="C310" s="79"/>
      <c r="D310" s="79"/>
      <c r="E310" s="79"/>
      <c r="F310" s="79"/>
      <c r="G310" s="79"/>
    </row>
    <row r="311" spans="1:7" ht="13.2">
      <c r="A311" s="79"/>
      <c r="B311" s="79"/>
      <c r="C311" s="79"/>
      <c r="D311" s="79"/>
      <c r="E311" s="79"/>
      <c r="F311" s="79"/>
      <c r="G311" s="79"/>
    </row>
    <row r="312" spans="1:7" ht="13.2">
      <c r="A312" s="79"/>
      <c r="B312" s="79"/>
      <c r="C312" s="79"/>
      <c r="D312" s="79"/>
      <c r="E312" s="79"/>
      <c r="F312" s="79"/>
      <c r="G312" s="79"/>
    </row>
    <row r="313" spans="1:7" ht="13.2">
      <c r="A313" s="79"/>
      <c r="B313" s="79"/>
      <c r="C313" s="79"/>
      <c r="D313" s="79"/>
      <c r="E313" s="79"/>
      <c r="F313" s="79"/>
      <c r="G313" s="79"/>
    </row>
    <row r="314" spans="1:7" ht="13.2">
      <c r="A314" s="79"/>
      <c r="B314" s="79"/>
      <c r="C314" s="79"/>
      <c r="D314" s="79"/>
      <c r="E314" s="79"/>
      <c r="F314" s="79"/>
      <c r="G314" s="79"/>
    </row>
    <row r="315" spans="1:7" ht="13.2">
      <c r="A315" s="79"/>
      <c r="B315" s="79"/>
      <c r="C315" s="79"/>
      <c r="D315" s="79"/>
      <c r="E315" s="79"/>
      <c r="F315" s="79"/>
      <c r="G315" s="79"/>
    </row>
    <row r="316" spans="1:7" ht="13.2">
      <c r="A316" s="79"/>
      <c r="B316" s="79"/>
      <c r="C316" s="79"/>
      <c r="D316" s="79"/>
      <c r="E316" s="79"/>
      <c r="F316" s="79"/>
      <c r="G316" s="79"/>
    </row>
    <row r="317" spans="1:7" ht="13.2">
      <c r="A317" s="79"/>
      <c r="B317" s="79"/>
      <c r="C317" s="79"/>
      <c r="D317" s="79"/>
      <c r="E317" s="79"/>
      <c r="F317" s="79"/>
      <c r="G317" s="79"/>
    </row>
    <row r="318" spans="1:7" ht="13.2">
      <c r="A318" s="79"/>
      <c r="B318" s="79"/>
      <c r="C318" s="79"/>
      <c r="D318" s="79"/>
      <c r="E318" s="79"/>
      <c r="F318" s="79"/>
      <c r="G318" s="79"/>
    </row>
    <row r="319" spans="1:7" ht="13.2">
      <c r="A319" s="79"/>
      <c r="B319" s="79"/>
      <c r="C319" s="79"/>
      <c r="D319" s="79"/>
      <c r="E319" s="79"/>
      <c r="F319" s="79"/>
      <c r="G319" s="79"/>
    </row>
    <row r="320" spans="1:7" ht="13.2">
      <c r="A320" s="79"/>
      <c r="B320" s="79"/>
      <c r="C320" s="79"/>
      <c r="D320" s="79"/>
      <c r="E320" s="79"/>
      <c r="F320" s="79"/>
      <c r="G320" s="79"/>
    </row>
    <row r="321" spans="1:7" ht="13.2">
      <c r="A321" s="79"/>
      <c r="B321" s="79"/>
      <c r="C321" s="79"/>
      <c r="D321" s="79"/>
      <c r="E321" s="79"/>
      <c r="F321" s="79"/>
      <c r="G321" s="79"/>
    </row>
    <row r="322" spans="1:7" ht="13.2">
      <c r="A322" s="79"/>
      <c r="B322" s="79"/>
      <c r="C322" s="79"/>
      <c r="D322" s="79"/>
      <c r="E322" s="79"/>
      <c r="F322" s="79"/>
      <c r="G322" s="79"/>
    </row>
    <row r="323" spans="1:7" ht="13.2">
      <c r="A323" s="79"/>
      <c r="B323" s="79"/>
      <c r="C323" s="79"/>
      <c r="D323" s="79"/>
      <c r="E323" s="79"/>
      <c r="F323" s="79"/>
      <c r="G323" s="79"/>
    </row>
    <row r="324" spans="1:7" ht="13.2">
      <c r="A324" s="79"/>
      <c r="B324" s="79"/>
      <c r="C324" s="79"/>
      <c r="D324" s="79"/>
      <c r="E324" s="79"/>
      <c r="F324" s="79"/>
      <c r="G324" s="79"/>
    </row>
    <row r="325" spans="1:7" ht="13.2">
      <c r="A325" s="79"/>
      <c r="B325" s="79"/>
      <c r="C325" s="79"/>
      <c r="D325" s="79"/>
      <c r="E325" s="79"/>
      <c r="F325" s="79"/>
      <c r="G325" s="79"/>
    </row>
    <row r="326" spans="1:7" ht="13.2">
      <c r="A326" s="79"/>
      <c r="B326" s="79"/>
      <c r="C326" s="79"/>
      <c r="D326" s="79"/>
      <c r="E326" s="79"/>
      <c r="F326" s="79"/>
      <c r="G326" s="79"/>
    </row>
    <row r="327" spans="1:7" ht="13.2">
      <c r="A327" s="79"/>
      <c r="B327" s="79"/>
      <c r="C327" s="79"/>
      <c r="D327" s="79"/>
      <c r="E327" s="79"/>
      <c r="F327" s="79"/>
      <c r="G327" s="79"/>
    </row>
    <row r="328" spans="1:7" ht="13.2">
      <c r="A328" s="79"/>
      <c r="B328" s="79"/>
      <c r="C328" s="79"/>
      <c r="D328" s="79"/>
      <c r="E328" s="79"/>
      <c r="F328" s="79"/>
      <c r="G328" s="79"/>
    </row>
    <row r="329" spans="1:7" ht="13.2">
      <c r="A329" s="79"/>
      <c r="B329" s="79"/>
      <c r="C329" s="79"/>
      <c r="D329" s="79"/>
      <c r="E329" s="79"/>
      <c r="F329" s="79"/>
      <c r="G329" s="79"/>
    </row>
    <row r="330" spans="1:7" ht="13.2">
      <c r="A330" s="79"/>
      <c r="B330" s="79"/>
      <c r="C330" s="79"/>
      <c r="D330" s="79"/>
      <c r="E330" s="79"/>
      <c r="F330" s="79"/>
      <c r="G330" s="79"/>
    </row>
    <row r="331" spans="1:7" ht="13.2">
      <c r="A331" s="79"/>
      <c r="B331" s="79"/>
      <c r="C331" s="79"/>
      <c r="D331" s="79"/>
      <c r="E331" s="79"/>
      <c r="F331" s="79"/>
      <c r="G331" s="79"/>
    </row>
    <row r="332" spans="1:7" ht="13.2">
      <c r="A332" s="79"/>
      <c r="B332" s="79"/>
      <c r="C332" s="79"/>
      <c r="D332" s="79"/>
      <c r="E332" s="79"/>
      <c r="F332" s="79"/>
      <c r="G332" s="79"/>
    </row>
    <row r="333" spans="1:7" ht="13.2">
      <c r="A333" s="79"/>
      <c r="B333" s="79"/>
      <c r="C333" s="79"/>
      <c r="D333" s="79"/>
      <c r="E333" s="79"/>
      <c r="F333" s="79"/>
      <c r="G333" s="79"/>
    </row>
    <row r="334" spans="1:7" ht="13.2">
      <c r="A334" s="79"/>
      <c r="B334" s="79"/>
      <c r="C334" s="79"/>
      <c r="D334" s="79"/>
      <c r="E334" s="79"/>
      <c r="F334" s="79"/>
      <c r="G334" s="79"/>
    </row>
    <row r="335" spans="1:7" ht="13.2">
      <c r="A335" s="79"/>
      <c r="B335" s="79"/>
      <c r="C335" s="79"/>
      <c r="D335" s="79"/>
      <c r="E335" s="79"/>
      <c r="F335" s="79"/>
      <c r="G335" s="79"/>
    </row>
    <row r="336" spans="1:7" ht="13.2">
      <c r="A336" s="79"/>
      <c r="B336" s="79"/>
      <c r="C336" s="79"/>
      <c r="D336" s="79"/>
      <c r="E336" s="79"/>
      <c r="F336" s="79"/>
      <c r="G336" s="79"/>
    </row>
    <row r="337" spans="1:7" ht="13.2">
      <c r="A337" s="79"/>
      <c r="B337" s="79"/>
      <c r="C337" s="79"/>
      <c r="D337" s="79"/>
      <c r="E337" s="79"/>
      <c r="F337" s="79"/>
      <c r="G337" s="79"/>
    </row>
    <row r="338" spans="1:7" ht="13.2">
      <c r="A338" s="79"/>
      <c r="B338" s="79"/>
      <c r="C338" s="79"/>
      <c r="D338" s="79"/>
      <c r="E338" s="79"/>
      <c r="F338" s="79"/>
      <c r="G338" s="79"/>
    </row>
    <row r="339" spans="1:7" ht="13.2">
      <c r="A339" s="79"/>
      <c r="B339" s="79"/>
      <c r="C339" s="79"/>
      <c r="D339" s="79"/>
      <c r="E339" s="79"/>
      <c r="F339" s="79"/>
      <c r="G339" s="79"/>
    </row>
    <row r="340" spans="1:7" ht="13.2">
      <c r="A340" s="79"/>
      <c r="B340" s="79"/>
      <c r="C340" s="79"/>
      <c r="D340" s="79"/>
      <c r="E340" s="79"/>
      <c r="F340" s="79"/>
      <c r="G340" s="79"/>
    </row>
    <row r="341" spans="1:7" ht="13.2">
      <c r="A341" s="79"/>
      <c r="B341" s="79"/>
      <c r="C341" s="79"/>
      <c r="D341" s="79"/>
      <c r="E341" s="79"/>
      <c r="F341" s="79"/>
      <c r="G341" s="79"/>
    </row>
    <row r="342" spans="1:7" ht="13.2">
      <c r="A342" s="79"/>
      <c r="B342" s="79"/>
      <c r="C342" s="79"/>
      <c r="D342" s="79"/>
      <c r="E342" s="79"/>
      <c r="F342" s="79"/>
      <c r="G342" s="79"/>
    </row>
    <row r="343" spans="1:7" ht="13.2">
      <c r="A343" s="79"/>
      <c r="B343" s="79"/>
      <c r="C343" s="79"/>
      <c r="D343" s="79"/>
      <c r="E343" s="79"/>
      <c r="F343" s="79"/>
      <c r="G343" s="79"/>
    </row>
    <row r="344" spans="1:7" ht="13.2">
      <c r="A344" s="79"/>
      <c r="B344" s="79"/>
      <c r="C344" s="79"/>
      <c r="D344" s="79"/>
      <c r="E344" s="79"/>
      <c r="F344" s="79"/>
      <c r="G344" s="79"/>
    </row>
    <row r="345" spans="1:7" ht="13.2">
      <c r="A345" s="79"/>
      <c r="B345" s="79"/>
      <c r="C345" s="79"/>
      <c r="D345" s="79"/>
      <c r="E345" s="79"/>
      <c r="F345" s="79"/>
      <c r="G345" s="79"/>
    </row>
    <row r="346" spans="1:7" ht="13.2">
      <c r="A346" s="79"/>
      <c r="B346" s="79"/>
      <c r="C346" s="79"/>
      <c r="D346" s="79"/>
      <c r="E346" s="79"/>
      <c r="F346" s="79"/>
      <c r="G346" s="79"/>
    </row>
    <row r="347" spans="1:7" ht="13.2">
      <c r="A347" s="79"/>
      <c r="B347" s="79"/>
      <c r="C347" s="79"/>
      <c r="D347" s="79"/>
      <c r="E347" s="79"/>
      <c r="F347" s="79"/>
      <c r="G347" s="79"/>
    </row>
    <row r="348" spans="1:7" ht="13.2">
      <c r="A348" s="79"/>
      <c r="B348" s="79"/>
      <c r="C348" s="79"/>
      <c r="D348" s="79"/>
      <c r="E348" s="79"/>
      <c r="F348" s="79"/>
      <c r="G348" s="79"/>
    </row>
    <row r="349" spans="1:7" ht="13.2">
      <c r="A349" s="79"/>
      <c r="B349" s="79"/>
      <c r="C349" s="79"/>
      <c r="D349" s="79"/>
      <c r="E349" s="79"/>
      <c r="F349" s="79"/>
      <c r="G349" s="79"/>
    </row>
    <row r="350" spans="1:7" ht="13.2">
      <c r="A350" s="79"/>
      <c r="B350" s="79"/>
      <c r="C350" s="79"/>
      <c r="D350" s="79"/>
      <c r="E350" s="79"/>
      <c r="F350" s="79"/>
      <c r="G350" s="79"/>
    </row>
    <row r="351" spans="1:7" ht="13.2">
      <c r="A351" s="79"/>
      <c r="B351" s="79"/>
      <c r="C351" s="79"/>
      <c r="D351" s="79"/>
      <c r="E351" s="79"/>
      <c r="F351" s="79"/>
      <c r="G351" s="79"/>
    </row>
    <row r="352" spans="1:7" ht="13.2">
      <c r="A352" s="79"/>
      <c r="B352" s="79"/>
      <c r="C352" s="79"/>
      <c r="D352" s="79"/>
      <c r="E352" s="79"/>
      <c r="F352" s="79"/>
      <c r="G352" s="79"/>
    </row>
    <row r="353" spans="1:7" ht="13.2">
      <c r="A353" s="79"/>
      <c r="B353" s="79"/>
      <c r="C353" s="79"/>
      <c r="D353" s="79"/>
      <c r="E353" s="79"/>
      <c r="F353" s="79"/>
      <c r="G353" s="79"/>
    </row>
    <row r="354" spans="1:7" ht="13.2">
      <c r="A354" s="79"/>
      <c r="B354" s="79"/>
      <c r="C354" s="79"/>
      <c r="D354" s="79"/>
      <c r="E354" s="79"/>
      <c r="F354" s="79"/>
      <c r="G354" s="79"/>
    </row>
    <row r="355" spans="1:7" ht="13.2">
      <c r="A355" s="79"/>
      <c r="B355" s="79"/>
      <c r="C355" s="79"/>
      <c r="D355" s="79"/>
      <c r="E355" s="79"/>
      <c r="F355" s="79"/>
      <c r="G355" s="79"/>
    </row>
    <row r="356" spans="1:7" ht="13.2">
      <c r="A356" s="79"/>
      <c r="B356" s="79"/>
      <c r="C356" s="79"/>
      <c r="D356" s="79"/>
      <c r="E356" s="79"/>
      <c r="F356" s="79"/>
      <c r="G356" s="79"/>
    </row>
    <row r="357" spans="1:7" ht="13.2">
      <c r="A357" s="79"/>
      <c r="B357" s="79"/>
      <c r="C357" s="79"/>
      <c r="D357" s="79"/>
      <c r="E357" s="79"/>
      <c r="F357" s="79"/>
      <c r="G357" s="79"/>
    </row>
    <row r="358" spans="1:7" ht="13.2">
      <c r="A358" s="79"/>
      <c r="B358" s="79"/>
      <c r="C358" s="79"/>
      <c r="D358" s="79"/>
      <c r="E358" s="79"/>
      <c r="F358" s="79"/>
      <c r="G358" s="79"/>
    </row>
    <row r="359" spans="1:7" ht="13.2">
      <c r="A359" s="79"/>
      <c r="B359" s="79"/>
      <c r="C359" s="79"/>
      <c r="D359" s="79"/>
      <c r="E359" s="79"/>
      <c r="F359" s="79"/>
      <c r="G359" s="79"/>
    </row>
    <row r="360" spans="1:7" ht="13.2">
      <c r="A360" s="79"/>
      <c r="B360" s="79"/>
      <c r="C360" s="79"/>
      <c r="D360" s="79"/>
      <c r="E360" s="79"/>
      <c r="F360" s="79"/>
      <c r="G360" s="79"/>
    </row>
    <row r="361" spans="1:7" ht="13.2">
      <c r="A361" s="79"/>
      <c r="B361" s="79"/>
      <c r="C361" s="79"/>
      <c r="D361" s="79"/>
      <c r="E361" s="79"/>
      <c r="F361" s="79"/>
      <c r="G361" s="79"/>
    </row>
    <row r="362" spans="1:7" ht="13.2">
      <c r="A362" s="79"/>
      <c r="B362" s="79"/>
      <c r="C362" s="79"/>
      <c r="D362" s="79"/>
      <c r="E362" s="79"/>
      <c r="F362" s="79"/>
      <c r="G362" s="79"/>
    </row>
    <row r="363" spans="1:7" ht="13.2">
      <c r="A363" s="79"/>
      <c r="B363" s="79"/>
      <c r="C363" s="79"/>
      <c r="D363" s="79"/>
      <c r="E363" s="79"/>
      <c r="F363" s="79"/>
      <c r="G363" s="79"/>
    </row>
    <row r="364" spans="1:7" ht="13.2">
      <c r="A364" s="79"/>
      <c r="B364" s="79"/>
      <c r="C364" s="79"/>
      <c r="D364" s="79"/>
      <c r="E364" s="79"/>
      <c r="F364" s="79"/>
      <c r="G364" s="79"/>
    </row>
    <row r="365" spans="1:7" ht="13.2">
      <c r="A365" s="79"/>
      <c r="B365" s="79"/>
      <c r="C365" s="79"/>
      <c r="D365" s="79"/>
      <c r="E365" s="79"/>
      <c r="F365" s="79"/>
      <c r="G365" s="79"/>
    </row>
    <row r="366" spans="1:7" ht="13.2">
      <c r="A366" s="79"/>
      <c r="B366" s="79"/>
      <c r="C366" s="79"/>
      <c r="D366" s="79"/>
      <c r="E366" s="79"/>
      <c r="F366" s="79"/>
      <c r="G366" s="79"/>
    </row>
    <row r="367" spans="1:7" ht="13.2">
      <c r="A367" s="79"/>
      <c r="B367" s="79"/>
      <c r="C367" s="79"/>
      <c r="D367" s="79"/>
      <c r="E367" s="79"/>
      <c r="F367" s="79"/>
      <c r="G367" s="79"/>
    </row>
    <row r="368" spans="1:7" ht="13.2">
      <c r="A368" s="79"/>
      <c r="B368" s="79"/>
      <c r="C368" s="79"/>
      <c r="D368" s="79"/>
      <c r="E368" s="79"/>
      <c r="F368" s="79"/>
      <c r="G368" s="79"/>
    </row>
    <row r="369" spans="1:7" ht="13.2">
      <c r="A369" s="79"/>
      <c r="B369" s="79"/>
      <c r="C369" s="79"/>
      <c r="D369" s="79"/>
      <c r="E369" s="79"/>
      <c r="F369" s="79"/>
      <c r="G369" s="79"/>
    </row>
    <row r="370" spans="1:7" ht="13.2">
      <c r="A370" s="79"/>
      <c r="B370" s="79"/>
      <c r="C370" s="79"/>
      <c r="D370" s="79"/>
      <c r="E370" s="79"/>
      <c r="F370" s="79"/>
      <c r="G370" s="79"/>
    </row>
    <row r="371" spans="1:7" ht="13.2">
      <c r="A371" s="79"/>
      <c r="B371" s="79"/>
      <c r="C371" s="79"/>
      <c r="D371" s="79"/>
      <c r="E371" s="79"/>
      <c r="F371" s="79"/>
      <c r="G371" s="79"/>
    </row>
    <row r="372" spans="1:7" ht="13.2">
      <c r="A372" s="79"/>
      <c r="B372" s="79"/>
      <c r="C372" s="79"/>
      <c r="D372" s="79"/>
      <c r="E372" s="79"/>
      <c r="F372" s="79"/>
      <c r="G372" s="79"/>
    </row>
    <row r="373" spans="1:7" ht="13.2">
      <c r="A373" s="79"/>
      <c r="B373" s="79"/>
      <c r="C373" s="79"/>
      <c r="D373" s="79"/>
      <c r="E373" s="79"/>
      <c r="F373" s="79"/>
      <c r="G373" s="79"/>
    </row>
    <row r="374" spans="1:7" ht="13.2">
      <c r="A374" s="79"/>
      <c r="B374" s="79"/>
      <c r="C374" s="79"/>
      <c r="D374" s="79"/>
      <c r="E374" s="79"/>
      <c r="F374" s="79"/>
      <c r="G374" s="79"/>
    </row>
    <row r="375" spans="1:7" ht="13.2">
      <c r="A375" s="79"/>
      <c r="B375" s="79"/>
      <c r="C375" s="79"/>
      <c r="D375" s="79"/>
      <c r="E375" s="79"/>
      <c r="F375" s="79"/>
      <c r="G375" s="79"/>
    </row>
    <row r="376" spans="1:7" ht="13.2">
      <c r="A376" s="79"/>
      <c r="B376" s="79"/>
      <c r="C376" s="79"/>
      <c r="D376" s="79"/>
      <c r="E376" s="79"/>
      <c r="F376" s="79"/>
      <c r="G376" s="79"/>
    </row>
    <row r="377" spans="1:7" ht="13.2">
      <c r="A377" s="79"/>
      <c r="B377" s="79"/>
      <c r="C377" s="79"/>
      <c r="D377" s="79"/>
      <c r="E377" s="79"/>
      <c r="F377" s="79"/>
      <c r="G377" s="79"/>
    </row>
    <row r="378" spans="1:7" ht="13.2">
      <c r="A378" s="79"/>
      <c r="B378" s="79"/>
      <c r="C378" s="79"/>
      <c r="D378" s="79"/>
      <c r="E378" s="79"/>
      <c r="F378" s="79"/>
      <c r="G378" s="79"/>
    </row>
    <row r="379" spans="1:7" ht="13.2">
      <c r="A379" s="79"/>
      <c r="B379" s="79"/>
      <c r="C379" s="79"/>
      <c r="D379" s="79"/>
      <c r="E379" s="79"/>
      <c r="F379" s="79"/>
      <c r="G379" s="79"/>
    </row>
    <row r="380" spans="1:7" ht="13.2">
      <c r="A380" s="79"/>
      <c r="B380" s="79"/>
      <c r="C380" s="79"/>
      <c r="D380" s="79"/>
      <c r="E380" s="79"/>
      <c r="F380" s="79"/>
      <c r="G380" s="79"/>
    </row>
    <row r="381" spans="1:7" ht="13.2">
      <c r="A381" s="79"/>
      <c r="B381" s="79"/>
      <c r="C381" s="79"/>
      <c r="D381" s="79"/>
      <c r="E381" s="79"/>
      <c r="F381" s="79"/>
      <c r="G381" s="79"/>
    </row>
    <row r="382" spans="1:7" ht="13.2">
      <c r="A382" s="79"/>
      <c r="B382" s="79"/>
      <c r="C382" s="79"/>
      <c r="D382" s="79"/>
      <c r="E382" s="79"/>
      <c r="F382" s="79"/>
      <c r="G382" s="79"/>
    </row>
    <row r="383" spans="1:7" ht="13.2">
      <c r="A383" s="79"/>
      <c r="B383" s="79"/>
      <c r="C383" s="79"/>
      <c r="D383" s="79"/>
      <c r="E383" s="79"/>
      <c r="F383" s="79"/>
      <c r="G383" s="79"/>
    </row>
    <row r="384" spans="1:7" ht="13.2">
      <c r="A384" s="79"/>
      <c r="B384" s="79"/>
      <c r="C384" s="79"/>
      <c r="D384" s="79"/>
      <c r="E384" s="79"/>
      <c r="F384" s="79"/>
      <c r="G384" s="79"/>
    </row>
    <row r="385" spans="1:7" ht="13.2">
      <c r="A385" s="79"/>
      <c r="B385" s="79"/>
      <c r="C385" s="79"/>
      <c r="D385" s="79"/>
      <c r="E385" s="79"/>
      <c r="F385" s="79"/>
      <c r="G385" s="79"/>
    </row>
    <row r="386" spans="1:7" ht="13.2">
      <c r="A386" s="79"/>
      <c r="B386" s="79"/>
      <c r="C386" s="79"/>
      <c r="D386" s="79"/>
      <c r="E386" s="79"/>
      <c r="F386" s="79"/>
      <c r="G386" s="79"/>
    </row>
    <row r="387" spans="1:7" ht="13.2">
      <c r="A387" s="79"/>
      <c r="B387" s="79"/>
      <c r="C387" s="79"/>
      <c r="D387" s="79"/>
      <c r="E387" s="79"/>
      <c r="F387" s="79"/>
      <c r="G387" s="79"/>
    </row>
    <row r="388" spans="1:7" ht="13.2">
      <c r="A388" s="79"/>
      <c r="B388" s="79"/>
      <c r="C388" s="79"/>
      <c r="D388" s="79"/>
      <c r="E388" s="79"/>
      <c r="F388" s="79"/>
      <c r="G388" s="79"/>
    </row>
    <row r="389" spans="1:7" ht="13.2">
      <c r="A389" s="79"/>
      <c r="B389" s="79"/>
      <c r="C389" s="79"/>
      <c r="D389" s="79"/>
      <c r="E389" s="79"/>
      <c r="F389" s="79"/>
      <c r="G389" s="79"/>
    </row>
    <row r="390" spans="1:7" ht="13.2">
      <c r="A390" s="79"/>
      <c r="B390" s="79"/>
      <c r="C390" s="79"/>
      <c r="D390" s="79"/>
      <c r="E390" s="79"/>
      <c r="F390" s="79"/>
      <c r="G390" s="79"/>
    </row>
    <row r="391" spans="1:7" ht="13.2">
      <c r="A391" s="79"/>
      <c r="B391" s="79"/>
      <c r="C391" s="79"/>
      <c r="D391" s="79"/>
      <c r="E391" s="79"/>
      <c r="F391" s="79"/>
      <c r="G391" s="79"/>
    </row>
    <row r="392" spans="1:7" ht="13.2">
      <c r="A392" s="79"/>
      <c r="B392" s="79"/>
      <c r="C392" s="79"/>
      <c r="D392" s="79"/>
      <c r="E392" s="79"/>
      <c r="F392" s="79"/>
      <c r="G392" s="79"/>
    </row>
    <row r="393" spans="1:7" ht="13.2">
      <c r="A393" s="79"/>
      <c r="B393" s="79"/>
      <c r="C393" s="79"/>
      <c r="D393" s="79"/>
      <c r="E393" s="79"/>
      <c r="F393" s="79"/>
      <c r="G393" s="79"/>
    </row>
    <row r="394" spans="1:7" ht="13.2">
      <c r="A394" s="79"/>
      <c r="B394" s="79"/>
      <c r="C394" s="79"/>
      <c r="D394" s="79"/>
      <c r="E394" s="79"/>
      <c r="F394" s="79"/>
      <c r="G394" s="79"/>
    </row>
    <row r="395" spans="1:7" ht="13.2">
      <c r="A395" s="79"/>
      <c r="B395" s="79"/>
      <c r="C395" s="79"/>
      <c r="D395" s="79"/>
      <c r="E395" s="79"/>
      <c r="F395" s="79"/>
      <c r="G395" s="79"/>
    </row>
    <row r="396" spans="1:7" ht="13.2">
      <c r="A396" s="79"/>
      <c r="B396" s="79"/>
      <c r="C396" s="79"/>
      <c r="D396" s="79"/>
      <c r="E396" s="79"/>
      <c r="F396" s="79"/>
      <c r="G396" s="79"/>
    </row>
    <row r="397" spans="1:7" ht="13.2">
      <c r="A397" s="79"/>
      <c r="B397" s="79"/>
      <c r="C397" s="79"/>
      <c r="D397" s="79"/>
      <c r="E397" s="79"/>
      <c r="F397" s="79"/>
      <c r="G397" s="79"/>
    </row>
    <row r="398" spans="1:7" ht="13.2">
      <c r="A398" s="79"/>
      <c r="B398" s="79"/>
      <c r="C398" s="79"/>
      <c r="D398" s="79"/>
      <c r="E398" s="79"/>
      <c r="F398" s="79"/>
      <c r="G398" s="79"/>
    </row>
    <row r="399" spans="1:7" ht="13.2">
      <c r="A399" s="79"/>
      <c r="B399" s="79"/>
      <c r="C399" s="79"/>
      <c r="D399" s="79"/>
      <c r="E399" s="79"/>
      <c r="F399" s="79"/>
      <c r="G399" s="79"/>
    </row>
    <row r="400" spans="1:7" ht="13.2">
      <c r="A400" s="79"/>
      <c r="B400" s="79"/>
      <c r="C400" s="79"/>
      <c r="D400" s="79"/>
      <c r="E400" s="79"/>
      <c r="F400" s="79"/>
      <c r="G400" s="79"/>
    </row>
    <row r="401" spans="1:7" ht="13.2">
      <c r="A401" s="79"/>
      <c r="B401" s="79"/>
      <c r="C401" s="79"/>
      <c r="D401" s="79"/>
      <c r="E401" s="79"/>
      <c r="F401" s="79"/>
      <c r="G401" s="79"/>
    </row>
    <row r="402" spans="1:7" ht="13.2">
      <c r="A402" s="79"/>
      <c r="B402" s="79"/>
      <c r="C402" s="79"/>
      <c r="D402" s="79"/>
      <c r="E402" s="79"/>
      <c r="F402" s="79"/>
      <c r="G402" s="79"/>
    </row>
    <row r="403" spans="1:7" ht="13.2">
      <c r="A403" s="79"/>
      <c r="B403" s="79"/>
      <c r="C403" s="79"/>
      <c r="D403" s="79"/>
      <c r="E403" s="79"/>
      <c r="F403" s="79"/>
      <c r="G403" s="79"/>
    </row>
    <row r="404" spans="1:7" ht="13.2">
      <c r="A404" s="79"/>
      <c r="B404" s="79"/>
      <c r="C404" s="79"/>
      <c r="D404" s="79"/>
      <c r="E404" s="79"/>
      <c r="F404" s="79"/>
      <c r="G404" s="79"/>
    </row>
    <row r="405" spans="1:7" ht="13.2">
      <c r="A405" s="79"/>
      <c r="B405" s="79"/>
      <c r="C405" s="79"/>
      <c r="D405" s="79"/>
      <c r="E405" s="79"/>
      <c r="F405" s="79"/>
      <c r="G405" s="79"/>
    </row>
    <row r="406" spans="1:7" ht="13.2">
      <c r="A406" s="79"/>
      <c r="B406" s="79"/>
      <c r="C406" s="79"/>
      <c r="D406" s="79"/>
      <c r="E406" s="79"/>
      <c r="F406" s="79"/>
      <c r="G406" s="79"/>
    </row>
    <row r="407" spans="1:7" ht="13.2">
      <c r="A407" s="79"/>
      <c r="B407" s="79"/>
      <c r="C407" s="79"/>
      <c r="D407" s="79"/>
      <c r="E407" s="79"/>
      <c r="F407" s="79"/>
      <c r="G407" s="79"/>
    </row>
    <row r="408" spans="1:7" ht="13.2">
      <c r="A408" s="79"/>
      <c r="B408" s="79"/>
      <c r="C408" s="79"/>
      <c r="D408" s="79"/>
      <c r="E408" s="79"/>
      <c r="F408" s="79"/>
      <c r="G408" s="79"/>
    </row>
    <row r="409" spans="1:7" ht="13.2">
      <c r="A409" s="79"/>
      <c r="B409" s="79"/>
      <c r="C409" s="79"/>
      <c r="D409" s="79"/>
      <c r="E409" s="79"/>
      <c r="F409" s="79"/>
      <c r="G409" s="79"/>
    </row>
    <row r="410" spans="1:7" ht="13.2">
      <c r="A410" s="79"/>
      <c r="B410" s="79"/>
      <c r="C410" s="79"/>
      <c r="D410" s="79"/>
      <c r="E410" s="79"/>
      <c r="F410" s="79"/>
      <c r="G410" s="79"/>
    </row>
    <row r="411" spans="1:7" ht="13.2">
      <c r="A411" s="79"/>
      <c r="B411" s="79"/>
      <c r="C411" s="79"/>
      <c r="D411" s="79"/>
      <c r="E411" s="79"/>
      <c r="F411" s="79"/>
      <c r="G411" s="79"/>
    </row>
    <row r="412" spans="1:7" ht="13.2">
      <c r="A412" s="79"/>
      <c r="B412" s="79"/>
      <c r="C412" s="79"/>
      <c r="D412" s="79"/>
      <c r="E412" s="79"/>
      <c r="F412" s="79"/>
      <c r="G412" s="79"/>
    </row>
    <row r="413" spans="1:7" ht="13.2">
      <c r="A413" s="79"/>
      <c r="B413" s="79"/>
      <c r="C413" s="79"/>
      <c r="D413" s="79"/>
      <c r="E413" s="79"/>
      <c r="F413" s="79"/>
      <c r="G413" s="79"/>
    </row>
    <row r="414" spans="1:7" ht="13.2">
      <c r="A414" s="79"/>
      <c r="B414" s="79"/>
      <c r="C414" s="79"/>
      <c r="D414" s="79"/>
      <c r="E414" s="79"/>
      <c r="F414" s="79"/>
      <c r="G414" s="79"/>
    </row>
    <row r="415" spans="1:7" ht="13.2">
      <c r="A415" s="79"/>
      <c r="B415" s="79"/>
      <c r="C415" s="79"/>
      <c r="D415" s="79"/>
      <c r="E415" s="79"/>
      <c r="F415" s="79"/>
      <c r="G415" s="79"/>
    </row>
    <row r="416" spans="1:7" ht="13.2">
      <c r="A416" s="79"/>
      <c r="B416" s="79"/>
      <c r="C416" s="79"/>
      <c r="D416" s="79"/>
      <c r="E416" s="79"/>
      <c r="F416" s="79"/>
      <c r="G416" s="79"/>
    </row>
    <row r="417" spans="1:7" ht="13.2">
      <c r="A417" s="79"/>
      <c r="B417" s="79"/>
      <c r="C417" s="79"/>
      <c r="D417" s="79"/>
      <c r="E417" s="79"/>
      <c r="F417" s="79"/>
      <c r="G417" s="79"/>
    </row>
    <row r="418" spans="1:7" ht="13.2">
      <c r="A418" s="79"/>
      <c r="B418" s="79"/>
      <c r="C418" s="79"/>
      <c r="D418" s="79"/>
      <c r="E418" s="79"/>
      <c r="F418" s="79"/>
      <c r="G418" s="79"/>
    </row>
    <row r="419" spans="1:7" ht="13.2">
      <c r="A419" s="79"/>
      <c r="B419" s="79"/>
      <c r="C419" s="79"/>
      <c r="D419" s="79"/>
      <c r="E419" s="79"/>
      <c r="F419" s="79"/>
      <c r="G419" s="79"/>
    </row>
    <row r="420" spans="1:7" ht="13.2">
      <c r="A420" s="79"/>
      <c r="B420" s="79"/>
      <c r="C420" s="79"/>
      <c r="D420" s="79"/>
      <c r="E420" s="79"/>
      <c r="F420" s="79"/>
      <c r="G420" s="79"/>
    </row>
    <row r="421" spans="1:7" ht="13.2">
      <c r="A421" s="79"/>
      <c r="B421" s="79"/>
      <c r="C421" s="79"/>
      <c r="D421" s="79"/>
      <c r="E421" s="79"/>
      <c r="F421" s="79"/>
      <c r="G421" s="79"/>
    </row>
    <row r="422" spans="1:7" ht="13.2">
      <c r="A422" s="79"/>
      <c r="B422" s="79"/>
      <c r="C422" s="79"/>
      <c r="D422" s="79"/>
      <c r="E422" s="79"/>
      <c r="F422" s="79"/>
      <c r="G422" s="79"/>
    </row>
    <row r="423" spans="1:7" ht="13.2">
      <c r="A423" s="79"/>
      <c r="B423" s="79"/>
      <c r="C423" s="79"/>
      <c r="D423" s="79"/>
      <c r="E423" s="79"/>
      <c r="F423" s="79"/>
      <c r="G423" s="79"/>
    </row>
    <row r="424" spans="1:7" ht="13.2">
      <c r="A424" s="79"/>
      <c r="B424" s="79"/>
      <c r="C424" s="79"/>
      <c r="D424" s="79"/>
      <c r="E424" s="79"/>
      <c r="F424" s="79"/>
      <c r="G424" s="79"/>
    </row>
    <row r="425" spans="1:7" ht="13.2">
      <c r="A425" s="79"/>
      <c r="B425" s="79"/>
      <c r="C425" s="79"/>
      <c r="D425" s="79"/>
      <c r="E425" s="79"/>
      <c r="F425" s="79"/>
      <c r="G425" s="79"/>
    </row>
    <row r="426" spans="1:7" ht="13.2">
      <c r="A426" s="79"/>
      <c r="B426" s="79"/>
      <c r="C426" s="79"/>
      <c r="D426" s="79"/>
      <c r="E426" s="79"/>
      <c r="F426" s="79"/>
      <c r="G426" s="79"/>
    </row>
    <row r="427" spans="1:7" ht="13.2">
      <c r="A427" s="79"/>
      <c r="B427" s="79"/>
      <c r="C427" s="79"/>
      <c r="D427" s="79"/>
      <c r="E427" s="79"/>
      <c r="F427" s="79"/>
      <c r="G427" s="79"/>
    </row>
    <row r="428" spans="1:7" ht="13.2">
      <c r="A428" s="79"/>
      <c r="B428" s="79"/>
      <c r="C428" s="79"/>
      <c r="D428" s="79"/>
      <c r="E428" s="79"/>
      <c r="F428" s="79"/>
      <c r="G428" s="79"/>
    </row>
    <row r="429" spans="1:7" ht="13.2">
      <c r="A429" s="79"/>
      <c r="B429" s="79"/>
      <c r="C429" s="79"/>
      <c r="D429" s="79"/>
      <c r="E429" s="79"/>
      <c r="F429" s="79"/>
      <c r="G429" s="79"/>
    </row>
    <row r="430" spans="1:7" ht="13.2">
      <c r="A430" s="79"/>
      <c r="B430" s="79"/>
      <c r="C430" s="79"/>
      <c r="D430" s="79"/>
      <c r="E430" s="79"/>
      <c r="F430" s="79"/>
      <c r="G430" s="79"/>
    </row>
    <row r="431" spans="1:7" ht="13.2">
      <c r="A431" s="79"/>
      <c r="B431" s="79"/>
      <c r="C431" s="79"/>
      <c r="D431" s="79"/>
      <c r="E431" s="79"/>
      <c r="F431" s="79"/>
      <c r="G431" s="79"/>
    </row>
    <row r="432" spans="1:7" ht="13.2">
      <c r="A432" s="79"/>
      <c r="B432" s="79"/>
      <c r="C432" s="79"/>
      <c r="D432" s="79"/>
      <c r="E432" s="79"/>
      <c r="F432" s="79"/>
      <c r="G432" s="79"/>
    </row>
    <row r="433" spans="1:7" ht="13.2">
      <c r="A433" s="79"/>
      <c r="B433" s="79"/>
      <c r="C433" s="79"/>
      <c r="D433" s="79"/>
      <c r="E433" s="79"/>
      <c r="F433" s="79"/>
      <c r="G433" s="79"/>
    </row>
    <row r="434" spans="1:7" ht="13.2">
      <c r="A434" s="79"/>
      <c r="B434" s="79"/>
      <c r="C434" s="79"/>
      <c r="D434" s="79"/>
      <c r="E434" s="79"/>
      <c r="F434" s="79"/>
      <c r="G434" s="79"/>
    </row>
    <row r="435" spans="1:7" ht="13.2">
      <c r="A435" s="79"/>
      <c r="B435" s="79"/>
      <c r="C435" s="79"/>
      <c r="D435" s="79"/>
      <c r="E435" s="79"/>
      <c r="F435" s="79"/>
      <c r="G435" s="79"/>
    </row>
    <row r="436" spans="1:7" ht="13.2">
      <c r="A436" s="79"/>
      <c r="B436" s="79"/>
      <c r="C436" s="79"/>
      <c r="D436" s="79"/>
      <c r="E436" s="79"/>
      <c r="F436" s="79"/>
      <c r="G436" s="79"/>
    </row>
    <row r="437" spans="1:7" ht="13.2">
      <c r="A437" s="79"/>
      <c r="B437" s="79"/>
      <c r="C437" s="79"/>
      <c r="D437" s="79"/>
      <c r="E437" s="79"/>
      <c r="F437" s="79"/>
      <c r="G437" s="79"/>
    </row>
    <row r="438" spans="1:7" ht="13.2">
      <c r="A438" s="79"/>
      <c r="B438" s="79"/>
      <c r="C438" s="79"/>
      <c r="D438" s="79"/>
      <c r="E438" s="79"/>
      <c r="F438" s="79"/>
      <c r="G438" s="79"/>
    </row>
    <row r="439" spans="1:7" ht="13.2">
      <c r="A439" s="79"/>
      <c r="B439" s="79"/>
      <c r="C439" s="79"/>
      <c r="D439" s="79"/>
      <c r="E439" s="79"/>
      <c r="F439" s="79"/>
      <c r="G439" s="79"/>
    </row>
    <row r="440" spans="1:7" ht="13.2">
      <c r="A440" s="79"/>
      <c r="B440" s="79"/>
      <c r="C440" s="79"/>
      <c r="D440" s="79"/>
      <c r="E440" s="79"/>
      <c r="F440" s="79"/>
      <c r="G440" s="79"/>
    </row>
    <row r="441" spans="1:7" ht="13.2">
      <c r="A441" s="79"/>
      <c r="B441" s="79"/>
      <c r="C441" s="79"/>
      <c r="D441" s="79"/>
      <c r="E441" s="79"/>
      <c r="F441" s="79"/>
      <c r="G441" s="79"/>
    </row>
    <row r="442" spans="1:7" ht="13.2">
      <c r="A442" s="79"/>
      <c r="B442" s="79"/>
      <c r="C442" s="79"/>
      <c r="D442" s="79"/>
      <c r="E442" s="79"/>
      <c r="F442" s="79"/>
      <c r="G442" s="79"/>
    </row>
    <row r="443" spans="1:7" ht="13.2">
      <c r="A443" s="79"/>
      <c r="B443" s="79"/>
      <c r="C443" s="79"/>
      <c r="D443" s="79"/>
      <c r="E443" s="79"/>
      <c r="F443" s="79"/>
      <c r="G443" s="79"/>
    </row>
    <row r="444" spans="1:7" ht="13.2">
      <c r="A444" s="79"/>
      <c r="B444" s="79"/>
      <c r="C444" s="79"/>
      <c r="D444" s="79"/>
      <c r="E444" s="79"/>
      <c r="F444" s="79"/>
      <c r="G444" s="79"/>
    </row>
    <row r="445" spans="1:7" ht="13.2">
      <c r="A445" s="79"/>
      <c r="B445" s="79"/>
      <c r="C445" s="79"/>
      <c r="D445" s="79"/>
      <c r="E445" s="79"/>
      <c r="F445" s="79"/>
      <c r="G445" s="79"/>
    </row>
    <row r="446" spans="1:7" ht="13.2">
      <c r="A446" s="79"/>
      <c r="B446" s="79"/>
      <c r="C446" s="79"/>
      <c r="D446" s="79"/>
      <c r="E446" s="79"/>
      <c r="F446" s="79"/>
      <c r="G446" s="79"/>
    </row>
    <row r="447" spans="1:7" ht="13.2">
      <c r="A447" s="79"/>
      <c r="B447" s="79"/>
      <c r="C447" s="79"/>
      <c r="D447" s="79"/>
      <c r="E447" s="79"/>
      <c r="F447" s="79"/>
      <c r="G447" s="79"/>
    </row>
    <row r="448" spans="1:7" ht="13.2">
      <c r="A448" s="79"/>
      <c r="B448" s="79"/>
      <c r="C448" s="79"/>
      <c r="D448" s="79"/>
      <c r="E448" s="79"/>
      <c r="F448" s="79"/>
      <c r="G448" s="79"/>
    </row>
    <row r="449" spans="1:7" ht="13.2">
      <c r="A449" s="79"/>
      <c r="B449" s="79"/>
      <c r="C449" s="79"/>
      <c r="D449" s="79"/>
      <c r="E449" s="79"/>
      <c r="F449" s="79"/>
      <c r="G449" s="79"/>
    </row>
    <row r="450" spans="1:7" ht="13.2">
      <c r="A450" s="79"/>
      <c r="B450" s="79"/>
      <c r="C450" s="79"/>
      <c r="D450" s="79"/>
      <c r="E450" s="79"/>
      <c r="F450" s="79"/>
      <c r="G450" s="79"/>
    </row>
    <row r="451" spans="1:7" ht="13.2">
      <c r="A451" s="79"/>
      <c r="B451" s="79"/>
      <c r="C451" s="79"/>
      <c r="D451" s="79"/>
      <c r="E451" s="79"/>
      <c r="F451" s="79"/>
      <c r="G451" s="79"/>
    </row>
    <row r="452" spans="1:7" ht="13.2">
      <c r="A452" s="79"/>
      <c r="B452" s="79"/>
      <c r="C452" s="79"/>
      <c r="D452" s="79"/>
      <c r="E452" s="79"/>
      <c r="F452" s="79"/>
      <c r="G452" s="79"/>
    </row>
    <row r="453" spans="1:7" ht="13.2">
      <c r="A453" s="79"/>
      <c r="B453" s="79"/>
      <c r="C453" s="79"/>
      <c r="D453" s="79"/>
      <c r="E453" s="79"/>
      <c r="F453" s="79"/>
      <c r="G453" s="79"/>
    </row>
    <row r="454" spans="1:7" ht="13.2">
      <c r="A454" s="79"/>
      <c r="B454" s="79"/>
      <c r="C454" s="79"/>
      <c r="D454" s="79"/>
      <c r="E454" s="79"/>
      <c r="F454" s="79"/>
      <c r="G454" s="79"/>
    </row>
    <row r="455" spans="1:7" ht="13.2">
      <c r="A455" s="79"/>
      <c r="B455" s="79"/>
      <c r="C455" s="79"/>
      <c r="D455" s="79"/>
      <c r="E455" s="79"/>
      <c r="F455" s="79"/>
      <c r="G455" s="79"/>
    </row>
    <row r="456" spans="1:7" ht="13.2">
      <c r="A456" s="79"/>
      <c r="B456" s="79"/>
      <c r="C456" s="79"/>
      <c r="D456" s="79"/>
      <c r="E456" s="79"/>
      <c r="F456" s="79"/>
      <c r="G456" s="79"/>
    </row>
    <row r="457" spans="1:7" ht="13.2">
      <c r="A457" s="79"/>
      <c r="B457" s="79"/>
      <c r="C457" s="79"/>
      <c r="D457" s="79"/>
      <c r="E457" s="79"/>
      <c r="F457" s="79"/>
      <c r="G457" s="79"/>
    </row>
    <row r="458" spans="1:7" ht="13.2">
      <c r="A458" s="79"/>
      <c r="B458" s="79"/>
      <c r="C458" s="79"/>
      <c r="D458" s="79"/>
      <c r="E458" s="79"/>
      <c r="F458" s="79"/>
      <c r="G458" s="79"/>
    </row>
    <row r="459" spans="1:7" ht="13.2">
      <c r="A459" s="79"/>
      <c r="B459" s="79"/>
      <c r="C459" s="79"/>
      <c r="D459" s="79"/>
      <c r="E459" s="79"/>
      <c r="F459" s="79"/>
      <c r="G459" s="79"/>
    </row>
    <row r="460" spans="1:7" ht="13.2">
      <c r="A460" s="79"/>
      <c r="B460" s="79"/>
      <c r="C460" s="79"/>
      <c r="D460" s="79"/>
      <c r="E460" s="79"/>
      <c r="F460" s="79"/>
      <c r="G460" s="79"/>
    </row>
    <row r="461" spans="1:7" ht="13.2">
      <c r="A461" s="79"/>
      <c r="B461" s="79"/>
      <c r="C461" s="79"/>
      <c r="D461" s="79"/>
      <c r="E461" s="79"/>
      <c r="F461" s="79"/>
      <c r="G461" s="79"/>
    </row>
    <row r="462" spans="1:7" ht="13.2">
      <c r="A462" s="79"/>
      <c r="B462" s="79"/>
      <c r="C462" s="79"/>
      <c r="D462" s="79"/>
      <c r="E462" s="79"/>
      <c r="F462" s="79"/>
      <c r="G462" s="79"/>
    </row>
    <row r="463" spans="1:7" ht="13.2">
      <c r="A463" s="79"/>
      <c r="B463" s="79"/>
      <c r="C463" s="79"/>
      <c r="D463" s="79"/>
      <c r="E463" s="79"/>
      <c r="F463" s="79"/>
      <c r="G463" s="79"/>
    </row>
    <row r="464" spans="1:7" ht="13.2">
      <c r="A464" s="79"/>
      <c r="B464" s="79"/>
      <c r="C464" s="79"/>
      <c r="D464" s="79"/>
      <c r="E464" s="79"/>
      <c r="F464" s="79"/>
      <c r="G464" s="79"/>
    </row>
    <row r="465" spans="1:7" ht="13.2">
      <c r="A465" s="79"/>
      <c r="B465" s="79"/>
      <c r="C465" s="79"/>
      <c r="D465" s="79"/>
      <c r="E465" s="79"/>
      <c r="F465" s="79"/>
      <c r="G465" s="79"/>
    </row>
    <row r="466" spans="1:7" ht="13.2">
      <c r="A466" s="79"/>
      <c r="B466" s="79"/>
      <c r="C466" s="79"/>
      <c r="D466" s="79"/>
      <c r="E466" s="79"/>
      <c r="F466" s="79"/>
      <c r="G466" s="79"/>
    </row>
    <row r="467" spans="1:7" ht="13.2">
      <c r="A467" s="79"/>
      <c r="B467" s="79"/>
      <c r="C467" s="79"/>
      <c r="D467" s="79"/>
      <c r="E467" s="79"/>
      <c r="F467" s="79"/>
      <c r="G467" s="79"/>
    </row>
    <row r="468" spans="1:7" ht="13.2">
      <c r="A468" s="79"/>
      <c r="B468" s="79"/>
      <c r="C468" s="79"/>
      <c r="D468" s="79"/>
      <c r="E468" s="79"/>
      <c r="F468" s="79"/>
      <c r="G468" s="79"/>
    </row>
    <row r="469" spans="1:7" ht="13.2">
      <c r="A469" s="79"/>
      <c r="B469" s="79"/>
      <c r="C469" s="79"/>
      <c r="D469" s="79"/>
      <c r="E469" s="79"/>
      <c r="F469" s="79"/>
      <c r="G469" s="79"/>
    </row>
    <row r="470" spans="1:7" ht="13.2">
      <c r="A470" s="79"/>
      <c r="B470" s="79"/>
      <c r="C470" s="79"/>
      <c r="D470" s="79"/>
      <c r="E470" s="79"/>
      <c r="F470" s="79"/>
      <c r="G470" s="79"/>
    </row>
    <row r="471" spans="1:7" ht="13.2">
      <c r="A471" s="79"/>
      <c r="B471" s="79"/>
      <c r="C471" s="79"/>
      <c r="D471" s="79"/>
      <c r="E471" s="79"/>
      <c r="F471" s="79"/>
      <c r="G471" s="79"/>
    </row>
    <row r="472" spans="1:7" ht="13.2">
      <c r="A472" s="79"/>
      <c r="B472" s="79"/>
      <c r="C472" s="79"/>
      <c r="D472" s="79"/>
      <c r="E472" s="79"/>
      <c r="F472" s="79"/>
      <c r="G472" s="79"/>
    </row>
    <row r="473" spans="1:7" ht="13.2">
      <c r="A473" s="79"/>
      <c r="B473" s="79"/>
      <c r="C473" s="79"/>
      <c r="D473" s="79"/>
      <c r="E473" s="79"/>
      <c r="F473" s="79"/>
      <c r="G473" s="79"/>
    </row>
    <row r="474" spans="1:7" ht="13.2">
      <c r="A474" s="79"/>
      <c r="B474" s="79"/>
      <c r="C474" s="79"/>
      <c r="D474" s="79"/>
      <c r="E474" s="79"/>
      <c r="F474" s="79"/>
      <c r="G474" s="79"/>
    </row>
    <row r="475" spans="1:7" ht="13.2">
      <c r="A475" s="79"/>
      <c r="B475" s="79"/>
      <c r="C475" s="79"/>
      <c r="D475" s="79"/>
      <c r="E475" s="79"/>
      <c r="F475" s="79"/>
      <c r="G475" s="79"/>
    </row>
    <row r="476" spans="1:7" ht="13.2">
      <c r="A476" s="79"/>
      <c r="B476" s="79"/>
      <c r="C476" s="79"/>
      <c r="D476" s="79"/>
      <c r="E476" s="79"/>
      <c r="F476" s="79"/>
      <c r="G476" s="79"/>
    </row>
    <row r="477" spans="1:7" ht="13.2">
      <c r="A477" s="79"/>
      <c r="B477" s="79"/>
      <c r="C477" s="79"/>
      <c r="D477" s="79"/>
      <c r="E477" s="79"/>
      <c r="F477" s="79"/>
      <c r="G477" s="79"/>
    </row>
    <row r="478" spans="1:7" ht="13.2">
      <c r="A478" s="79"/>
      <c r="B478" s="79"/>
      <c r="C478" s="79"/>
      <c r="D478" s="79"/>
      <c r="E478" s="79"/>
      <c r="F478" s="79"/>
      <c r="G478" s="79"/>
    </row>
    <row r="479" spans="1:7" ht="13.2">
      <c r="A479" s="79"/>
      <c r="B479" s="79"/>
      <c r="C479" s="79"/>
      <c r="D479" s="79"/>
      <c r="E479" s="79"/>
      <c r="F479" s="79"/>
      <c r="G479" s="79"/>
    </row>
    <row r="480" spans="1:7" ht="13.2">
      <c r="A480" s="79"/>
      <c r="B480" s="79"/>
      <c r="C480" s="79"/>
      <c r="D480" s="79"/>
      <c r="E480" s="79"/>
      <c r="F480" s="79"/>
      <c r="G480" s="79"/>
    </row>
    <row r="481" spans="1:7" ht="13.2">
      <c r="A481" s="79"/>
      <c r="B481" s="79"/>
      <c r="C481" s="79"/>
      <c r="D481" s="79"/>
      <c r="E481" s="79"/>
      <c r="F481" s="79"/>
      <c r="G481" s="79"/>
    </row>
    <row r="482" spans="1:7" ht="13.2">
      <c r="A482" s="79"/>
      <c r="B482" s="79"/>
      <c r="C482" s="79"/>
      <c r="D482" s="79"/>
      <c r="E482" s="79"/>
      <c r="F482" s="79"/>
      <c r="G482" s="79"/>
    </row>
    <row r="483" spans="1:7" ht="13.2">
      <c r="A483" s="79"/>
      <c r="B483" s="79"/>
      <c r="C483" s="79"/>
      <c r="D483" s="79"/>
      <c r="E483" s="79"/>
      <c r="F483" s="79"/>
      <c r="G483" s="79"/>
    </row>
    <row r="484" spans="1:7" ht="13.2">
      <c r="A484" s="79"/>
      <c r="B484" s="79"/>
      <c r="C484" s="79"/>
      <c r="D484" s="79"/>
      <c r="E484" s="79"/>
      <c r="F484" s="79"/>
      <c r="G484" s="79"/>
    </row>
    <row r="485" spans="1:7" ht="13.2">
      <c r="A485" s="79"/>
      <c r="B485" s="79"/>
      <c r="C485" s="79"/>
      <c r="D485" s="79"/>
      <c r="E485" s="79"/>
      <c r="F485" s="79"/>
      <c r="G485" s="79"/>
    </row>
    <row r="486" spans="1:7" ht="13.2">
      <c r="A486" s="79"/>
      <c r="B486" s="79"/>
      <c r="C486" s="79"/>
      <c r="D486" s="79"/>
      <c r="E486" s="79"/>
      <c r="F486" s="79"/>
      <c r="G486" s="79"/>
    </row>
    <row r="487" spans="1:7" ht="13.2">
      <c r="A487" s="79"/>
      <c r="B487" s="79"/>
      <c r="C487" s="79"/>
      <c r="D487" s="79"/>
      <c r="E487" s="79"/>
      <c r="F487" s="79"/>
      <c r="G487" s="79"/>
    </row>
    <row r="488" spans="1:7" ht="13.2">
      <c r="A488" s="79"/>
      <c r="B488" s="79"/>
      <c r="C488" s="79"/>
      <c r="D488" s="79"/>
      <c r="E488" s="79"/>
      <c r="F488" s="79"/>
      <c r="G488" s="79"/>
    </row>
    <row r="489" spans="1:7" ht="13.2">
      <c r="A489" s="79"/>
      <c r="B489" s="79"/>
      <c r="C489" s="79"/>
      <c r="D489" s="79"/>
      <c r="E489" s="79"/>
      <c r="F489" s="79"/>
      <c r="G489" s="79"/>
    </row>
    <row r="490" spans="1:7" ht="13.2">
      <c r="A490" s="79"/>
      <c r="B490" s="79"/>
      <c r="C490" s="79"/>
      <c r="D490" s="79"/>
      <c r="E490" s="79"/>
      <c r="F490" s="79"/>
      <c r="G490" s="79"/>
    </row>
    <row r="491" spans="1:7" ht="13.2">
      <c r="A491" s="79"/>
      <c r="B491" s="79"/>
      <c r="C491" s="79"/>
      <c r="D491" s="79"/>
      <c r="E491" s="79"/>
      <c r="F491" s="79"/>
      <c r="G491" s="79"/>
    </row>
    <row r="492" spans="1:7" ht="13.2">
      <c r="A492" s="79"/>
      <c r="B492" s="79"/>
      <c r="C492" s="79"/>
      <c r="D492" s="79"/>
      <c r="E492" s="79"/>
      <c r="F492" s="79"/>
      <c r="G492" s="79"/>
    </row>
    <row r="493" spans="1:7" ht="13.2">
      <c r="A493" s="79"/>
      <c r="B493" s="79"/>
      <c r="C493" s="79"/>
      <c r="D493" s="79"/>
      <c r="E493" s="79"/>
      <c r="F493" s="79"/>
      <c r="G493" s="79"/>
    </row>
    <row r="494" spans="1:7" ht="13.2">
      <c r="A494" s="79"/>
      <c r="B494" s="79"/>
      <c r="C494" s="79"/>
      <c r="D494" s="79"/>
      <c r="E494" s="79"/>
      <c r="F494" s="79"/>
      <c r="G494" s="79"/>
    </row>
    <row r="495" spans="1:7" ht="13.2">
      <c r="A495" s="79"/>
      <c r="B495" s="79"/>
      <c r="C495" s="79"/>
      <c r="D495" s="79"/>
      <c r="E495" s="79"/>
      <c r="F495" s="79"/>
      <c r="G495" s="79"/>
    </row>
    <row r="496" spans="1:7" ht="13.2">
      <c r="A496" s="79"/>
      <c r="B496" s="79"/>
      <c r="C496" s="79"/>
      <c r="D496" s="79"/>
      <c r="E496" s="79"/>
      <c r="F496" s="79"/>
      <c r="G496" s="79"/>
    </row>
    <row r="497" spans="1:7" ht="13.2">
      <c r="A497" s="79"/>
      <c r="B497" s="79"/>
      <c r="C497" s="79"/>
      <c r="D497" s="79"/>
      <c r="E497" s="79"/>
      <c r="F497" s="79"/>
      <c r="G497" s="79"/>
    </row>
    <row r="498" spans="1:7" ht="13.2">
      <c r="A498" s="79"/>
      <c r="B498" s="79"/>
      <c r="C498" s="79"/>
      <c r="D498" s="79"/>
      <c r="E498" s="79"/>
      <c r="F498" s="79"/>
      <c r="G498" s="79"/>
    </row>
    <row r="499" spans="1:7" ht="13.2">
      <c r="A499" s="79"/>
      <c r="B499" s="79"/>
      <c r="C499" s="79"/>
      <c r="D499" s="79"/>
      <c r="E499" s="79"/>
      <c r="F499" s="79"/>
      <c r="G499" s="79"/>
    </row>
    <row r="500" spans="1:7" ht="13.2">
      <c r="A500" s="79"/>
      <c r="B500" s="79"/>
      <c r="C500" s="79"/>
      <c r="D500" s="79"/>
      <c r="E500" s="79"/>
      <c r="F500" s="79"/>
      <c r="G500" s="79"/>
    </row>
    <row r="501" spans="1:7" ht="13.2">
      <c r="A501" s="79"/>
      <c r="B501" s="79"/>
      <c r="C501" s="79"/>
      <c r="D501" s="79"/>
      <c r="E501" s="79"/>
      <c r="F501" s="79"/>
      <c r="G501" s="79"/>
    </row>
    <row r="502" spans="1:7" ht="13.2">
      <c r="A502" s="79"/>
      <c r="B502" s="79"/>
      <c r="C502" s="79"/>
      <c r="D502" s="79"/>
      <c r="E502" s="79"/>
      <c r="F502" s="79"/>
      <c r="G502" s="79"/>
    </row>
    <row r="503" spans="1:7" ht="13.2">
      <c r="A503" s="79"/>
      <c r="B503" s="79"/>
      <c r="C503" s="79"/>
      <c r="D503" s="79"/>
      <c r="E503" s="79"/>
      <c r="F503" s="79"/>
      <c r="G503" s="79"/>
    </row>
    <row r="504" spans="1:7" ht="13.2">
      <c r="A504" s="79"/>
      <c r="B504" s="79"/>
      <c r="C504" s="79"/>
      <c r="D504" s="79"/>
      <c r="E504" s="79"/>
      <c r="F504" s="79"/>
      <c r="G504" s="79"/>
    </row>
    <row r="505" spans="1:7" ht="13.2">
      <c r="A505" s="79"/>
      <c r="B505" s="79"/>
      <c r="C505" s="79"/>
      <c r="D505" s="79"/>
      <c r="E505" s="79"/>
      <c r="F505" s="79"/>
      <c r="G505" s="79"/>
    </row>
    <row r="506" spans="1:7" ht="13.2">
      <c r="A506" s="79"/>
      <c r="B506" s="79"/>
      <c r="C506" s="79"/>
      <c r="D506" s="79"/>
      <c r="E506" s="79"/>
      <c r="F506" s="79"/>
      <c r="G506" s="79"/>
    </row>
    <row r="507" spans="1:7" ht="13.2">
      <c r="A507" s="79"/>
      <c r="B507" s="79"/>
      <c r="C507" s="79"/>
      <c r="D507" s="79"/>
      <c r="E507" s="79"/>
      <c r="F507" s="79"/>
      <c r="G507" s="79"/>
    </row>
    <row r="508" spans="1:7" ht="13.2">
      <c r="A508" s="79"/>
      <c r="B508" s="79"/>
      <c r="C508" s="79"/>
      <c r="D508" s="79"/>
      <c r="E508" s="79"/>
      <c r="F508" s="79"/>
      <c r="G508" s="79"/>
    </row>
    <row r="509" spans="1:7" ht="13.2">
      <c r="A509" s="79"/>
      <c r="B509" s="79"/>
      <c r="C509" s="79"/>
      <c r="D509" s="79"/>
      <c r="E509" s="79"/>
      <c r="F509" s="79"/>
      <c r="G509" s="79"/>
    </row>
    <row r="510" spans="1:7" ht="13.2">
      <c r="A510" s="79"/>
      <c r="B510" s="79"/>
      <c r="C510" s="79"/>
      <c r="D510" s="79"/>
      <c r="E510" s="79"/>
      <c r="F510" s="79"/>
      <c r="G510" s="79"/>
    </row>
    <row r="511" spans="1:7" ht="13.2">
      <c r="A511" s="79"/>
      <c r="B511" s="79"/>
      <c r="C511" s="79"/>
      <c r="D511" s="79"/>
      <c r="E511" s="79"/>
      <c r="F511" s="79"/>
      <c r="G511" s="79"/>
    </row>
    <row r="512" spans="1:7" ht="13.2">
      <c r="A512" s="79"/>
      <c r="B512" s="79"/>
      <c r="C512" s="79"/>
      <c r="D512" s="79"/>
      <c r="E512" s="79"/>
      <c r="F512" s="79"/>
      <c r="G512" s="79"/>
    </row>
    <row r="513" spans="1:7" ht="13.2">
      <c r="A513" s="79"/>
      <c r="B513" s="79"/>
      <c r="C513" s="79"/>
      <c r="D513" s="79"/>
      <c r="E513" s="79"/>
      <c r="F513" s="79"/>
      <c r="G513" s="79"/>
    </row>
    <row r="514" spans="1:7" ht="13.2">
      <c r="A514" s="79"/>
      <c r="B514" s="79"/>
      <c r="C514" s="79"/>
      <c r="D514" s="79"/>
      <c r="E514" s="79"/>
      <c r="F514" s="79"/>
      <c r="G514" s="79"/>
    </row>
    <row r="515" spans="1:7" ht="13.2">
      <c r="A515" s="79"/>
      <c r="B515" s="79"/>
      <c r="C515" s="79"/>
      <c r="D515" s="79"/>
      <c r="E515" s="79"/>
      <c r="F515" s="79"/>
      <c r="G515" s="79"/>
    </row>
    <row r="516" spans="1:7" ht="13.2">
      <c r="A516" s="79"/>
      <c r="B516" s="79"/>
      <c r="C516" s="79"/>
      <c r="D516" s="79"/>
      <c r="E516" s="79"/>
      <c r="F516" s="79"/>
      <c r="G516" s="79"/>
    </row>
    <row r="517" spans="1:7" ht="13.2">
      <c r="A517" s="79"/>
      <c r="B517" s="79"/>
      <c r="C517" s="79"/>
      <c r="D517" s="79"/>
      <c r="E517" s="79"/>
      <c r="F517" s="79"/>
      <c r="G517" s="79"/>
    </row>
    <row r="518" spans="1:7" ht="13.2">
      <c r="A518" s="79"/>
      <c r="B518" s="79"/>
      <c r="C518" s="79"/>
      <c r="D518" s="79"/>
      <c r="E518" s="79"/>
      <c r="F518" s="79"/>
      <c r="G518" s="79"/>
    </row>
    <row r="519" spans="1:7" ht="13.2">
      <c r="A519" s="79"/>
      <c r="B519" s="79"/>
      <c r="C519" s="79"/>
      <c r="D519" s="79"/>
      <c r="E519" s="79"/>
      <c r="F519" s="79"/>
      <c r="G519" s="79"/>
    </row>
    <row r="520" spans="1:7" ht="13.2">
      <c r="A520" s="79"/>
      <c r="B520" s="79"/>
      <c r="C520" s="79"/>
      <c r="D520" s="79"/>
      <c r="E520" s="79"/>
      <c r="F520" s="79"/>
      <c r="G520" s="79"/>
    </row>
    <row r="521" spans="1:7" ht="13.2">
      <c r="A521" s="79"/>
      <c r="B521" s="79"/>
      <c r="C521" s="79"/>
      <c r="D521" s="79"/>
      <c r="E521" s="79"/>
      <c r="F521" s="79"/>
      <c r="G521" s="79"/>
    </row>
    <row r="522" spans="1:7" ht="13.2">
      <c r="A522" s="79"/>
      <c r="B522" s="79"/>
      <c r="C522" s="79"/>
      <c r="D522" s="79"/>
      <c r="E522" s="79"/>
      <c r="F522" s="79"/>
      <c r="G522" s="79"/>
    </row>
    <row r="523" spans="1:7" ht="13.2">
      <c r="A523" s="79"/>
      <c r="B523" s="79"/>
      <c r="C523" s="79"/>
      <c r="D523" s="79"/>
      <c r="E523" s="79"/>
      <c r="F523" s="79"/>
      <c r="G523" s="79"/>
    </row>
    <row r="524" spans="1:7" ht="13.2">
      <c r="A524" s="79"/>
      <c r="B524" s="79"/>
      <c r="C524" s="79"/>
      <c r="D524" s="79"/>
      <c r="E524" s="79"/>
      <c r="F524" s="79"/>
      <c r="G524" s="79"/>
    </row>
    <row r="525" spans="1:7" ht="13.2">
      <c r="A525" s="79"/>
      <c r="B525" s="79"/>
      <c r="C525" s="79"/>
      <c r="D525" s="79"/>
      <c r="E525" s="79"/>
      <c r="F525" s="79"/>
      <c r="G525" s="79"/>
    </row>
    <row r="526" spans="1:7" ht="13.2">
      <c r="A526" s="79"/>
      <c r="B526" s="79"/>
      <c r="C526" s="79"/>
      <c r="D526" s="79"/>
      <c r="E526" s="79"/>
      <c r="F526" s="79"/>
      <c r="G526" s="79"/>
    </row>
    <row r="527" spans="1:7" ht="13.2">
      <c r="A527" s="79"/>
      <c r="B527" s="79"/>
      <c r="C527" s="79"/>
      <c r="D527" s="79"/>
      <c r="E527" s="79"/>
      <c r="F527" s="79"/>
      <c r="G527" s="79"/>
    </row>
    <row r="528" spans="1:7" ht="13.2">
      <c r="A528" s="79"/>
      <c r="B528" s="79"/>
      <c r="C528" s="79"/>
      <c r="D528" s="79"/>
      <c r="E528" s="79"/>
      <c r="F528" s="79"/>
      <c r="G528" s="79"/>
    </row>
    <row r="529" spans="1:7" ht="13.2">
      <c r="A529" s="79"/>
      <c r="B529" s="79"/>
      <c r="C529" s="79"/>
      <c r="D529" s="79"/>
      <c r="E529" s="79"/>
      <c r="F529" s="79"/>
      <c r="G529" s="79"/>
    </row>
    <row r="530" spans="1:7" ht="13.2">
      <c r="A530" s="79"/>
      <c r="B530" s="79"/>
      <c r="C530" s="79"/>
      <c r="D530" s="79"/>
      <c r="E530" s="79"/>
      <c r="F530" s="79"/>
      <c r="G530" s="79"/>
    </row>
    <row r="531" spans="1:7" ht="13.2">
      <c r="A531" s="79"/>
      <c r="B531" s="79"/>
      <c r="C531" s="79"/>
      <c r="D531" s="79"/>
      <c r="E531" s="79"/>
      <c r="F531" s="79"/>
      <c r="G531" s="79"/>
    </row>
    <row r="532" spans="1:7" ht="13.2">
      <c r="A532" s="79"/>
      <c r="B532" s="79"/>
      <c r="C532" s="79"/>
      <c r="D532" s="79"/>
      <c r="E532" s="79"/>
      <c r="F532" s="79"/>
      <c r="G532" s="79"/>
    </row>
    <row r="533" spans="1:7" ht="13.2">
      <c r="A533" s="79"/>
      <c r="B533" s="79"/>
      <c r="C533" s="79"/>
      <c r="D533" s="79"/>
      <c r="E533" s="79"/>
      <c r="F533" s="79"/>
      <c r="G533" s="79"/>
    </row>
    <row r="534" spans="1:7" ht="13.2">
      <c r="A534" s="79"/>
      <c r="B534" s="79"/>
      <c r="C534" s="79"/>
      <c r="D534" s="79"/>
      <c r="E534" s="79"/>
      <c r="F534" s="79"/>
      <c r="G534" s="79"/>
    </row>
    <row r="535" spans="1:7" ht="13.2">
      <c r="A535" s="79"/>
      <c r="B535" s="79"/>
      <c r="C535" s="79"/>
      <c r="D535" s="79"/>
      <c r="E535" s="79"/>
      <c r="F535" s="79"/>
      <c r="G535" s="79"/>
    </row>
    <row r="536" spans="1:7" ht="13.2">
      <c r="A536" s="79"/>
      <c r="B536" s="79"/>
      <c r="C536" s="79"/>
      <c r="D536" s="79"/>
      <c r="E536" s="79"/>
      <c r="F536" s="79"/>
      <c r="G536" s="79"/>
    </row>
    <row r="537" spans="1:7" ht="13.2">
      <c r="A537" s="79"/>
      <c r="B537" s="79"/>
      <c r="C537" s="79"/>
      <c r="D537" s="79"/>
      <c r="E537" s="79"/>
      <c r="F537" s="79"/>
      <c r="G537" s="79"/>
    </row>
    <row r="538" spans="1:7" ht="13.2">
      <c r="A538" s="79"/>
      <c r="B538" s="79"/>
      <c r="C538" s="79"/>
      <c r="D538" s="79"/>
      <c r="E538" s="79"/>
      <c r="F538" s="79"/>
      <c r="G538" s="79"/>
    </row>
    <row r="539" spans="1:7" ht="13.2">
      <c r="A539" s="79"/>
      <c r="B539" s="79"/>
      <c r="C539" s="79"/>
      <c r="D539" s="79"/>
      <c r="E539" s="79"/>
      <c r="F539" s="79"/>
      <c r="G539" s="79"/>
    </row>
    <row r="540" spans="1:7" ht="13.2">
      <c r="A540" s="79"/>
      <c r="B540" s="79"/>
      <c r="C540" s="79"/>
      <c r="D540" s="79"/>
      <c r="E540" s="79"/>
      <c r="F540" s="79"/>
      <c r="G540" s="79"/>
    </row>
    <row r="541" spans="1:7" ht="13.2">
      <c r="A541" s="79"/>
      <c r="B541" s="79"/>
      <c r="C541" s="79"/>
      <c r="D541" s="79"/>
      <c r="E541" s="79"/>
      <c r="F541" s="79"/>
      <c r="G541" s="79"/>
    </row>
    <row r="542" spans="1:7" ht="13.2">
      <c r="A542" s="79"/>
      <c r="B542" s="79"/>
      <c r="C542" s="79"/>
      <c r="D542" s="79"/>
      <c r="E542" s="79"/>
      <c r="F542" s="79"/>
      <c r="G542" s="79"/>
    </row>
    <row r="543" spans="1:7" ht="13.2">
      <c r="A543" s="79"/>
      <c r="B543" s="79"/>
      <c r="C543" s="79"/>
      <c r="D543" s="79"/>
      <c r="E543" s="79"/>
      <c r="F543" s="79"/>
      <c r="G543" s="79"/>
    </row>
    <row r="544" spans="1:7" ht="13.2">
      <c r="A544" s="79"/>
      <c r="B544" s="79"/>
      <c r="C544" s="79"/>
      <c r="D544" s="79"/>
      <c r="E544" s="79"/>
      <c r="F544" s="79"/>
      <c r="G544" s="79"/>
    </row>
    <row r="545" spans="1:7" ht="13.2">
      <c r="A545" s="79"/>
      <c r="B545" s="79"/>
      <c r="C545" s="79"/>
      <c r="D545" s="79"/>
      <c r="E545" s="79"/>
      <c r="F545" s="79"/>
      <c r="G545" s="79"/>
    </row>
    <row r="546" spans="1:7" ht="13.2">
      <c r="A546" s="79"/>
      <c r="B546" s="79"/>
      <c r="C546" s="79"/>
      <c r="D546" s="79"/>
      <c r="E546" s="79"/>
      <c r="F546" s="79"/>
      <c r="G546" s="79"/>
    </row>
    <row r="547" spans="1:7" ht="13.2">
      <c r="A547" s="79"/>
      <c r="B547" s="79"/>
      <c r="C547" s="79"/>
      <c r="D547" s="79"/>
      <c r="E547" s="79"/>
      <c r="F547" s="79"/>
      <c r="G547" s="79"/>
    </row>
    <row r="548" spans="1:7" ht="13.2">
      <c r="A548" s="79"/>
      <c r="B548" s="79"/>
      <c r="C548" s="79"/>
      <c r="D548" s="79"/>
      <c r="E548" s="79"/>
      <c r="F548" s="79"/>
      <c r="G548" s="79"/>
    </row>
    <row r="549" spans="1:7" ht="13.2">
      <c r="A549" s="79"/>
      <c r="B549" s="79"/>
      <c r="C549" s="79"/>
      <c r="D549" s="79"/>
      <c r="E549" s="79"/>
      <c r="F549" s="79"/>
      <c r="G549" s="79"/>
    </row>
    <row r="550" spans="1:7" ht="13.2">
      <c r="A550" s="79"/>
      <c r="B550" s="79"/>
      <c r="C550" s="79"/>
      <c r="D550" s="79"/>
      <c r="E550" s="79"/>
      <c r="F550" s="79"/>
      <c r="G550" s="79"/>
    </row>
    <row r="551" spans="1:7" ht="13.2">
      <c r="A551" s="79"/>
      <c r="B551" s="79"/>
      <c r="C551" s="79"/>
      <c r="D551" s="79"/>
      <c r="E551" s="79"/>
      <c r="F551" s="79"/>
      <c r="G551" s="79"/>
    </row>
    <row r="552" spans="1:7" ht="13.2">
      <c r="A552" s="79"/>
      <c r="B552" s="79"/>
      <c r="C552" s="79"/>
      <c r="D552" s="79"/>
      <c r="E552" s="79"/>
      <c r="F552" s="79"/>
      <c r="G552" s="79"/>
    </row>
    <row r="553" spans="1:7" ht="13.2">
      <c r="A553" s="79"/>
      <c r="B553" s="79"/>
      <c r="C553" s="79"/>
      <c r="D553" s="79"/>
      <c r="E553" s="79"/>
      <c r="F553" s="79"/>
      <c r="G553" s="79"/>
    </row>
    <row r="554" spans="1:7" ht="13.2">
      <c r="A554" s="79"/>
      <c r="B554" s="79"/>
      <c r="C554" s="79"/>
      <c r="D554" s="79"/>
      <c r="E554" s="79"/>
      <c r="F554" s="79"/>
      <c r="G554" s="79"/>
    </row>
    <row r="555" spans="1:7" ht="13.2">
      <c r="A555" s="79"/>
      <c r="B555" s="79"/>
      <c r="C555" s="79"/>
      <c r="D555" s="79"/>
      <c r="E555" s="79"/>
      <c r="F555" s="79"/>
      <c r="G555" s="79"/>
    </row>
    <row r="556" spans="1:7" ht="13.2">
      <c r="A556" s="79"/>
      <c r="B556" s="79"/>
      <c r="C556" s="79"/>
      <c r="D556" s="79"/>
      <c r="E556" s="79"/>
      <c r="F556" s="79"/>
      <c r="G556" s="79"/>
    </row>
    <row r="557" spans="1:7" ht="13.2">
      <c r="A557" s="79"/>
      <c r="B557" s="79"/>
      <c r="C557" s="79"/>
      <c r="D557" s="79"/>
      <c r="E557" s="79"/>
      <c r="F557" s="79"/>
      <c r="G557" s="79"/>
    </row>
    <row r="558" spans="1:7" ht="13.2">
      <c r="A558" s="79"/>
      <c r="B558" s="79"/>
      <c r="C558" s="79"/>
      <c r="D558" s="79"/>
      <c r="E558" s="79"/>
      <c r="F558" s="79"/>
      <c r="G558" s="79"/>
    </row>
    <row r="559" spans="1:7" ht="13.2">
      <c r="A559" s="79"/>
      <c r="B559" s="79"/>
      <c r="C559" s="79"/>
      <c r="D559" s="79"/>
      <c r="E559" s="79"/>
      <c r="F559" s="79"/>
      <c r="G559" s="79"/>
    </row>
    <row r="560" spans="1:7" ht="13.2">
      <c r="A560" s="79"/>
      <c r="B560" s="79"/>
      <c r="C560" s="79"/>
      <c r="D560" s="79"/>
      <c r="E560" s="79"/>
      <c r="F560" s="79"/>
      <c r="G560" s="79"/>
    </row>
    <row r="561" spans="1:7" ht="13.2">
      <c r="A561" s="79"/>
      <c r="B561" s="79"/>
      <c r="C561" s="79"/>
      <c r="D561" s="79"/>
      <c r="E561" s="79"/>
      <c r="F561" s="79"/>
      <c r="G561" s="79"/>
    </row>
    <row r="562" spans="1:7" ht="13.2">
      <c r="A562" s="79"/>
      <c r="B562" s="79"/>
      <c r="C562" s="79"/>
      <c r="D562" s="79"/>
      <c r="E562" s="79"/>
      <c r="F562" s="79"/>
      <c r="G562" s="79"/>
    </row>
    <row r="563" spans="1:7" ht="13.2">
      <c r="A563" s="79"/>
      <c r="B563" s="79"/>
      <c r="C563" s="79"/>
      <c r="D563" s="79"/>
      <c r="E563" s="79"/>
      <c r="F563" s="79"/>
      <c r="G563" s="79"/>
    </row>
    <row r="564" spans="1:7" ht="13.2">
      <c r="A564" s="79"/>
      <c r="B564" s="79"/>
      <c r="C564" s="79"/>
      <c r="D564" s="79"/>
      <c r="E564" s="79"/>
      <c r="F564" s="79"/>
      <c r="G564" s="79"/>
    </row>
    <row r="565" spans="1:7" ht="13.2">
      <c r="A565" s="79"/>
      <c r="B565" s="79"/>
      <c r="C565" s="79"/>
      <c r="D565" s="79"/>
      <c r="E565" s="79"/>
      <c r="F565" s="79"/>
      <c r="G565" s="79"/>
    </row>
    <row r="566" spans="1:7" ht="13.2">
      <c r="A566" s="79"/>
      <c r="B566" s="79"/>
      <c r="C566" s="79"/>
      <c r="D566" s="79"/>
      <c r="E566" s="79"/>
      <c r="F566" s="79"/>
      <c r="G566" s="79"/>
    </row>
    <row r="567" spans="1:7" ht="13.2">
      <c r="A567" s="79"/>
      <c r="B567" s="79"/>
      <c r="C567" s="79"/>
      <c r="D567" s="79"/>
      <c r="E567" s="79"/>
      <c r="F567" s="79"/>
      <c r="G567" s="79"/>
    </row>
    <row r="568" spans="1:7" ht="13.2">
      <c r="A568" s="79"/>
      <c r="B568" s="79"/>
      <c r="C568" s="79"/>
      <c r="D568" s="79"/>
      <c r="E568" s="79"/>
      <c r="F568" s="79"/>
      <c r="G568" s="79"/>
    </row>
    <row r="569" spans="1:7" ht="13.2">
      <c r="A569" s="79"/>
      <c r="B569" s="79"/>
      <c r="C569" s="79"/>
      <c r="D569" s="79"/>
      <c r="E569" s="79"/>
      <c r="F569" s="79"/>
      <c r="G569" s="79"/>
    </row>
    <row r="570" spans="1:7" ht="13.2">
      <c r="A570" s="79"/>
      <c r="B570" s="79"/>
      <c r="C570" s="79"/>
      <c r="D570" s="79"/>
      <c r="E570" s="79"/>
      <c r="F570" s="79"/>
      <c r="G570" s="79"/>
    </row>
    <row r="571" spans="1:7" ht="13.2">
      <c r="A571" s="79"/>
      <c r="B571" s="79"/>
      <c r="C571" s="79"/>
      <c r="D571" s="79"/>
      <c r="E571" s="79"/>
      <c r="F571" s="79"/>
      <c r="G571" s="79"/>
    </row>
    <row r="572" spans="1:7" ht="13.2">
      <c r="A572" s="79"/>
      <c r="B572" s="79"/>
      <c r="C572" s="79"/>
      <c r="D572" s="79"/>
      <c r="E572" s="79"/>
      <c r="F572" s="79"/>
      <c r="G572" s="79"/>
    </row>
    <row r="573" spans="1:7" ht="13.2">
      <c r="A573" s="79"/>
      <c r="B573" s="79"/>
      <c r="C573" s="79"/>
      <c r="D573" s="79"/>
      <c r="E573" s="79"/>
      <c r="F573" s="79"/>
      <c r="G573" s="79"/>
    </row>
    <row r="574" spans="1:7" ht="13.2">
      <c r="A574" s="79"/>
      <c r="B574" s="79"/>
      <c r="C574" s="79"/>
      <c r="D574" s="79"/>
      <c r="E574" s="79"/>
      <c r="F574" s="79"/>
      <c r="G574" s="79"/>
    </row>
    <row r="575" spans="1:7" ht="13.2">
      <c r="A575" s="79"/>
      <c r="B575" s="79"/>
      <c r="C575" s="79"/>
      <c r="D575" s="79"/>
      <c r="E575" s="79"/>
      <c r="F575" s="79"/>
      <c r="G575" s="79"/>
    </row>
    <row r="576" spans="1:7" ht="13.2">
      <c r="A576" s="79"/>
      <c r="B576" s="79"/>
      <c r="C576" s="79"/>
      <c r="D576" s="79"/>
      <c r="E576" s="79"/>
      <c r="F576" s="79"/>
      <c r="G576" s="79"/>
    </row>
    <row r="577" spans="1:7" ht="13.2">
      <c r="A577" s="79"/>
      <c r="B577" s="79"/>
      <c r="C577" s="79"/>
      <c r="D577" s="79"/>
      <c r="E577" s="79"/>
      <c r="F577" s="79"/>
      <c r="G577" s="79"/>
    </row>
    <row r="578" spans="1:7" ht="13.2">
      <c r="A578" s="79"/>
      <c r="B578" s="79"/>
      <c r="C578" s="79"/>
      <c r="D578" s="79"/>
      <c r="E578" s="79"/>
      <c r="F578" s="79"/>
      <c r="G578" s="79"/>
    </row>
    <row r="579" spans="1:7" ht="13.2">
      <c r="A579" s="79"/>
      <c r="B579" s="79"/>
      <c r="C579" s="79"/>
      <c r="D579" s="79"/>
      <c r="E579" s="79"/>
      <c r="F579" s="79"/>
      <c r="G579" s="79"/>
    </row>
    <row r="580" spans="1:7" ht="13.2">
      <c r="A580" s="79"/>
      <c r="B580" s="79"/>
      <c r="C580" s="79"/>
      <c r="D580" s="79"/>
      <c r="E580" s="79"/>
      <c r="F580" s="79"/>
      <c r="G580" s="79"/>
    </row>
    <row r="581" spans="1:7" ht="13.2">
      <c r="A581" s="79"/>
      <c r="B581" s="79"/>
      <c r="C581" s="79"/>
      <c r="D581" s="79"/>
      <c r="E581" s="79"/>
      <c r="F581" s="79"/>
      <c r="G581" s="79"/>
    </row>
    <row r="582" spans="1:7" ht="13.2">
      <c r="A582" s="79"/>
      <c r="B582" s="79"/>
      <c r="C582" s="79"/>
      <c r="D582" s="79"/>
      <c r="E582" s="79"/>
      <c r="F582" s="79"/>
      <c r="G582" s="79"/>
    </row>
    <row r="583" spans="1:7" ht="13.2">
      <c r="A583" s="79"/>
      <c r="B583" s="79"/>
      <c r="C583" s="79"/>
      <c r="D583" s="79"/>
      <c r="E583" s="79"/>
      <c r="F583" s="79"/>
      <c r="G583" s="79"/>
    </row>
    <row r="584" spans="1:7" ht="13.2">
      <c r="A584" s="79"/>
      <c r="B584" s="79"/>
      <c r="C584" s="79"/>
      <c r="D584" s="79"/>
      <c r="E584" s="79"/>
      <c r="F584" s="79"/>
      <c r="G584" s="79"/>
    </row>
    <row r="585" spans="1:7" ht="13.2">
      <c r="A585" s="79"/>
      <c r="B585" s="79"/>
      <c r="C585" s="79"/>
      <c r="D585" s="79"/>
      <c r="E585" s="79"/>
      <c r="F585" s="79"/>
      <c r="G585" s="79"/>
    </row>
    <row r="586" spans="1:7" ht="13.2">
      <c r="A586" s="79"/>
      <c r="B586" s="79"/>
      <c r="C586" s="79"/>
      <c r="D586" s="79"/>
      <c r="E586" s="79"/>
      <c r="F586" s="79"/>
      <c r="G586" s="79"/>
    </row>
    <row r="587" spans="1:7" ht="13.2">
      <c r="A587" s="79"/>
      <c r="B587" s="79"/>
      <c r="C587" s="79"/>
      <c r="D587" s="79"/>
      <c r="E587" s="79"/>
      <c r="F587" s="79"/>
      <c r="G587" s="79"/>
    </row>
    <row r="588" spans="1:7" ht="13.2">
      <c r="A588" s="79"/>
      <c r="B588" s="79"/>
      <c r="C588" s="79"/>
      <c r="D588" s="79"/>
      <c r="E588" s="79"/>
      <c r="F588" s="79"/>
      <c r="G588" s="79"/>
    </row>
    <row r="589" spans="1:7" ht="13.2">
      <c r="A589" s="79"/>
      <c r="B589" s="79"/>
      <c r="C589" s="79"/>
      <c r="D589" s="79"/>
      <c r="E589" s="79"/>
      <c r="F589" s="79"/>
      <c r="G589" s="79"/>
    </row>
    <row r="590" spans="1:7" ht="13.2">
      <c r="A590" s="79"/>
      <c r="B590" s="79"/>
      <c r="C590" s="79"/>
      <c r="D590" s="79"/>
      <c r="E590" s="79"/>
      <c r="F590" s="79"/>
      <c r="G590" s="79"/>
    </row>
    <row r="591" spans="1:7" ht="13.2">
      <c r="A591" s="79"/>
      <c r="B591" s="79"/>
      <c r="C591" s="79"/>
      <c r="D591" s="79"/>
      <c r="E591" s="79"/>
      <c r="F591" s="79"/>
      <c r="G591" s="79"/>
    </row>
    <row r="592" spans="1:7" ht="13.2">
      <c r="A592" s="79"/>
      <c r="B592" s="79"/>
      <c r="C592" s="79"/>
      <c r="D592" s="79"/>
      <c r="E592" s="79"/>
      <c r="F592" s="79"/>
      <c r="G592" s="79"/>
    </row>
    <row r="593" spans="1:7" ht="13.2">
      <c r="A593" s="79"/>
      <c r="B593" s="79"/>
      <c r="C593" s="79"/>
      <c r="D593" s="79"/>
      <c r="E593" s="79"/>
      <c r="F593" s="79"/>
      <c r="G593" s="79"/>
    </row>
    <row r="594" spans="1:7" ht="13.2">
      <c r="A594" s="79"/>
      <c r="B594" s="79"/>
      <c r="C594" s="79"/>
      <c r="D594" s="79"/>
      <c r="E594" s="79"/>
      <c r="F594" s="79"/>
      <c r="G594" s="79"/>
    </row>
    <row r="595" spans="1:7" ht="13.2">
      <c r="A595" s="79"/>
      <c r="B595" s="79"/>
      <c r="C595" s="79"/>
      <c r="D595" s="79"/>
      <c r="E595" s="79"/>
      <c r="F595" s="79"/>
      <c r="G595" s="79"/>
    </row>
    <row r="596" spans="1:7" ht="13.2">
      <c r="A596" s="79"/>
      <c r="B596" s="79"/>
      <c r="C596" s="79"/>
      <c r="D596" s="79"/>
      <c r="E596" s="79"/>
      <c r="F596" s="79"/>
      <c r="G596" s="79"/>
    </row>
    <row r="597" spans="1:7" ht="13.2">
      <c r="A597" s="79"/>
      <c r="B597" s="79"/>
      <c r="C597" s="79"/>
      <c r="D597" s="79"/>
      <c r="E597" s="79"/>
      <c r="F597" s="79"/>
      <c r="G597" s="79"/>
    </row>
    <row r="598" spans="1:7" ht="13.2">
      <c r="A598" s="79"/>
      <c r="B598" s="79"/>
      <c r="C598" s="79"/>
      <c r="D598" s="79"/>
      <c r="E598" s="79"/>
      <c r="F598" s="79"/>
      <c r="G598" s="79"/>
    </row>
    <row r="599" spans="1:7" ht="13.2">
      <c r="A599" s="79"/>
      <c r="B599" s="79"/>
      <c r="C599" s="79"/>
      <c r="D599" s="79"/>
      <c r="E599" s="79"/>
      <c r="F599" s="79"/>
      <c r="G599" s="79"/>
    </row>
    <row r="600" spans="1:7" ht="13.2">
      <c r="A600" s="79"/>
      <c r="B600" s="79"/>
      <c r="C600" s="79"/>
      <c r="D600" s="79"/>
      <c r="E600" s="79"/>
      <c r="F600" s="79"/>
      <c r="G600" s="79"/>
    </row>
    <row r="601" spans="1:7" ht="13.2">
      <c r="A601" s="79"/>
      <c r="B601" s="79"/>
      <c r="C601" s="79"/>
      <c r="D601" s="79"/>
      <c r="E601" s="79"/>
      <c r="F601" s="79"/>
      <c r="G601" s="79"/>
    </row>
    <row r="602" spans="1:7" ht="13.2">
      <c r="A602" s="79"/>
      <c r="B602" s="79"/>
      <c r="C602" s="79"/>
      <c r="D602" s="79"/>
      <c r="E602" s="79"/>
      <c r="F602" s="79"/>
      <c r="G602" s="79"/>
    </row>
    <row r="603" spans="1:7" ht="13.2">
      <c r="A603" s="79"/>
      <c r="B603" s="79"/>
      <c r="C603" s="79"/>
      <c r="D603" s="79"/>
      <c r="E603" s="79"/>
      <c r="F603" s="79"/>
      <c r="G603" s="79"/>
    </row>
    <row r="604" spans="1:7" ht="13.2">
      <c r="A604" s="79"/>
      <c r="B604" s="79"/>
      <c r="C604" s="79"/>
      <c r="D604" s="79"/>
      <c r="E604" s="79"/>
      <c r="F604" s="79"/>
      <c r="G604" s="79"/>
    </row>
    <row r="605" spans="1:7" ht="13.2">
      <c r="A605" s="79"/>
      <c r="B605" s="79"/>
      <c r="C605" s="79"/>
      <c r="D605" s="79"/>
      <c r="E605" s="79"/>
      <c r="F605" s="79"/>
      <c r="G605" s="79"/>
    </row>
    <row r="606" spans="1:7" ht="13.2">
      <c r="A606" s="79"/>
      <c r="B606" s="79"/>
      <c r="C606" s="79"/>
      <c r="D606" s="79"/>
      <c r="E606" s="79"/>
      <c r="F606" s="79"/>
      <c r="G606" s="79"/>
    </row>
    <row r="607" spans="1:7" ht="13.2">
      <c r="A607" s="79"/>
      <c r="B607" s="79"/>
      <c r="C607" s="79"/>
      <c r="D607" s="79"/>
      <c r="E607" s="79"/>
      <c r="F607" s="79"/>
      <c r="G607" s="79"/>
    </row>
    <row r="608" spans="1:7" ht="13.2">
      <c r="A608" s="79"/>
      <c r="B608" s="79"/>
      <c r="C608" s="79"/>
      <c r="D608" s="79"/>
      <c r="E608" s="79"/>
      <c r="F608" s="79"/>
      <c r="G608" s="79"/>
    </row>
    <row r="609" spans="1:7" ht="13.2">
      <c r="A609" s="79"/>
      <c r="B609" s="79"/>
      <c r="C609" s="79"/>
      <c r="D609" s="79"/>
      <c r="E609" s="79"/>
      <c r="F609" s="79"/>
      <c r="G609" s="79"/>
    </row>
    <row r="610" spans="1:7" ht="13.2">
      <c r="A610" s="79"/>
      <c r="B610" s="79"/>
      <c r="C610" s="79"/>
      <c r="D610" s="79"/>
      <c r="E610" s="79"/>
      <c r="F610" s="79"/>
      <c r="G610" s="79"/>
    </row>
    <row r="611" spans="1:7" ht="13.2">
      <c r="A611" s="79"/>
      <c r="B611" s="79"/>
      <c r="C611" s="79"/>
      <c r="D611" s="79"/>
      <c r="E611" s="79"/>
      <c r="F611" s="79"/>
      <c r="G611" s="79"/>
    </row>
    <row r="612" spans="1:7" ht="13.2">
      <c r="A612" s="79"/>
      <c r="B612" s="79"/>
      <c r="C612" s="79"/>
      <c r="D612" s="79"/>
      <c r="E612" s="79"/>
      <c r="F612" s="79"/>
      <c r="G612" s="79"/>
    </row>
    <row r="613" spans="1:7" ht="13.2">
      <c r="A613" s="79"/>
      <c r="B613" s="79"/>
      <c r="C613" s="79"/>
      <c r="D613" s="79"/>
      <c r="E613" s="79"/>
      <c r="F613" s="79"/>
      <c r="G613" s="79"/>
    </row>
    <row r="614" spans="1:7" ht="13.2">
      <c r="A614" s="79"/>
      <c r="B614" s="79"/>
      <c r="C614" s="79"/>
      <c r="D614" s="79"/>
      <c r="E614" s="79"/>
      <c r="F614" s="79"/>
      <c r="G614" s="79"/>
    </row>
    <row r="615" spans="1:7" ht="13.2">
      <c r="A615" s="79"/>
      <c r="B615" s="79"/>
      <c r="C615" s="79"/>
      <c r="D615" s="79"/>
      <c r="E615" s="79"/>
      <c r="F615" s="79"/>
      <c r="G615" s="79"/>
    </row>
    <row r="616" spans="1:7" ht="13.2">
      <c r="A616" s="79"/>
      <c r="B616" s="79"/>
      <c r="C616" s="79"/>
      <c r="D616" s="79"/>
      <c r="E616" s="79"/>
      <c r="F616" s="79"/>
      <c r="G616" s="79"/>
    </row>
    <row r="617" spans="1:7" ht="13.2">
      <c r="A617" s="79"/>
      <c r="B617" s="79"/>
      <c r="C617" s="79"/>
      <c r="D617" s="79"/>
      <c r="E617" s="79"/>
      <c r="F617" s="79"/>
      <c r="G617" s="79"/>
    </row>
    <row r="618" spans="1:7" ht="13.2">
      <c r="A618" s="79"/>
      <c r="B618" s="79"/>
      <c r="C618" s="79"/>
      <c r="D618" s="79"/>
      <c r="E618" s="79"/>
      <c r="F618" s="79"/>
      <c r="G618" s="79"/>
    </row>
    <row r="619" spans="1:7" ht="13.2">
      <c r="A619" s="79"/>
      <c r="B619" s="79"/>
      <c r="C619" s="79"/>
      <c r="D619" s="79"/>
      <c r="E619" s="79"/>
      <c r="F619" s="79"/>
      <c r="G619" s="79"/>
    </row>
    <row r="620" spans="1:7" ht="13.2">
      <c r="A620" s="79"/>
      <c r="B620" s="79"/>
      <c r="C620" s="79"/>
      <c r="D620" s="79"/>
      <c r="E620" s="79"/>
      <c r="F620" s="79"/>
      <c r="G620" s="79"/>
    </row>
    <row r="621" spans="1:7" ht="13.2">
      <c r="A621" s="79"/>
      <c r="B621" s="79"/>
      <c r="C621" s="79"/>
      <c r="D621" s="79"/>
      <c r="E621" s="79"/>
      <c r="F621" s="79"/>
      <c r="G621" s="79"/>
    </row>
    <row r="622" spans="1:7" ht="13.2">
      <c r="A622" s="79"/>
      <c r="B622" s="79"/>
      <c r="C622" s="79"/>
      <c r="D622" s="79"/>
      <c r="E622" s="79"/>
      <c r="F622" s="79"/>
      <c r="G622" s="79"/>
    </row>
    <row r="623" spans="1:7" ht="13.2">
      <c r="A623" s="79"/>
      <c r="B623" s="79"/>
      <c r="C623" s="79"/>
      <c r="D623" s="79"/>
      <c r="E623" s="79"/>
      <c r="F623" s="79"/>
      <c r="G623" s="79"/>
    </row>
    <row r="624" spans="1:7" ht="13.2">
      <c r="A624" s="79"/>
      <c r="B624" s="79"/>
      <c r="C624" s="79"/>
      <c r="D624" s="79"/>
      <c r="E624" s="79"/>
      <c r="F624" s="79"/>
      <c r="G624" s="79"/>
    </row>
    <row r="625" spans="1:7" ht="13.2">
      <c r="A625" s="79"/>
      <c r="B625" s="79"/>
      <c r="C625" s="79"/>
      <c r="D625" s="79"/>
      <c r="E625" s="79"/>
      <c r="F625" s="79"/>
      <c r="G625" s="79"/>
    </row>
    <row r="626" spans="1:7" ht="13.2">
      <c r="A626" s="79"/>
      <c r="B626" s="79"/>
      <c r="C626" s="79"/>
      <c r="D626" s="79"/>
      <c r="E626" s="79"/>
      <c r="F626" s="79"/>
      <c r="G626" s="79"/>
    </row>
    <row r="627" spans="1:7" ht="13.2">
      <c r="A627" s="79"/>
      <c r="B627" s="79"/>
      <c r="C627" s="79"/>
      <c r="D627" s="79"/>
      <c r="E627" s="79"/>
      <c r="F627" s="79"/>
      <c r="G627" s="79"/>
    </row>
    <row r="628" spans="1:7" ht="13.2">
      <c r="A628" s="79"/>
      <c r="B628" s="79"/>
      <c r="C628" s="79"/>
      <c r="D628" s="79"/>
      <c r="E628" s="79"/>
      <c r="F628" s="79"/>
      <c r="G628" s="79"/>
    </row>
    <row r="629" spans="1:7" ht="13.2">
      <c r="A629" s="79"/>
      <c r="B629" s="79"/>
      <c r="C629" s="79"/>
      <c r="D629" s="79"/>
      <c r="E629" s="79"/>
      <c r="F629" s="79"/>
      <c r="G629" s="79"/>
    </row>
    <row r="630" spans="1:7" ht="13.2">
      <c r="A630" s="79"/>
      <c r="B630" s="79"/>
      <c r="C630" s="79"/>
      <c r="D630" s="79"/>
      <c r="E630" s="79"/>
      <c r="F630" s="79"/>
      <c r="G630" s="79"/>
    </row>
    <row r="631" spans="1:7" ht="13.2">
      <c r="A631" s="79"/>
      <c r="B631" s="79"/>
      <c r="C631" s="79"/>
      <c r="D631" s="79"/>
      <c r="E631" s="79"/>
      <c r="F631" s="79"/>
      <c r="G631" s="79"/>
    </row>
    <row r="632" spans="1:7" ht="13.2">
      <c r="A632" s="79"/>
      <c r="B632" s="79"/>
      <c r="C632" s="79"/>
      <c r="D632" s="79"/>
      <c r="E632" s="79"/>
      <c r="F632" s="79"/>
      <c r="G632" s="79"/>
    </row>
    <row r="633" spans="1:7" ht="13.2">
      <c r="A633" s="79"/>
      <c r="B633" s="79"/>
      <c r="C633" s="79"/>
      <c r="D633" s="79"/>
      <c r="E633" s="79"/>
      <c r="F633" s="79"/>
      <c r="G633" s="79"/>
    </row>
    <row r="634" spans="1:7" ht="13.2">
      <c r="A634" s="79"/>
      <c r="B634" s="79"/>
      <c r="C634" s="79"/>
      <c r="D634" s="79"/>
      <c r="E634" s="79"/>
      <c r="F634" s="79"/>
      <c r="G634" s="79"/>
    </row>
    <row r="635" spans="1:7" ht="13.2">
      <c r="A635" s="79"/>
      <c r="B635" s="79"/>
      <c r="C635" s="79"/>
      <c r="D635" s="79"/>
      <c r="E635" s="79"/>
      <c r="F635" s="79"/>
      <c r="G635" s="79"/>
    </row>
    <row r="636" spans="1:7" ht="13.2">
      <c r="A636" s="79"/>
      <c r="B636" s="79"/>
      <c r="C636" s="79"/>
      <c r="D636" s="79"/>
      <c r="E636" s="79"/>
      <c r="F636" s="79"/>
      <c r="G636" s="79"/>
    </row>
    <row r="637" spans="1:7" ht="13.2">
      <c r="A637" s="79"/>
      <c r="B637" s="79"/>
      <c r="C637" s="79"/>
      <c r="D637" s="79"/>
      <c r="E637" s="79"/>
      <c r="F637" s="79"/>
      <c r="G637" s="79"/>
    </row>
    <row r="638" spans="1:7" ht="13.2">
      <c r="A638" s="79"/>
      <c r="B638" s="79"/>
      <c r="C638" s="79"/>
      <c r="D638" s="79"/>
      <c r="E638" s="79"/>
      <c r="F638" s="79"/>
      <c r="G638" s="79"/>
    </row>
    <row r="639" spans="1:7" ht="13.2">
      <c r="A639" s="79"/>
      <c r="B639" s="79"/>
      <c r="C639" s="79"/>
      <c r="D639" s="79"/>
      <c r="E639" s="79"/>
      <c r="F639" s="79"/>
      <c r="G639" s="79"/>
    </row>
    <row r="640" spans="1:7" ht="13.2">
      <c r="A640" s="79"/>
      <c r="B640" s="79"/>
      <c r="C640" s="79"/>
      <c r="D640" s="79"/>
      <c r="E640" s="79"/>
      <c r="F640" s="79"/>
      <c r="G640" s="79"/>
    </row>
    <row r="641" spans="1:7" ht="13.2">
      <c r="A641" s="79"/>
      <c r="B641" s="79"/>
      <c r="C641" s="79"/>
      <c r="D641" s="79"/>
      <c r="E641" s="79"/>
      <c r="F641" s="79"/>
      <c r="G641" s="79"/>
    </row>
    <row r="642" spans="1:7" ht="13.2">
      <c r="A642" s="79"/>
      <c r="B642" s="79"/>
      <c r="C642" s="79"/>
      <c r="D642" s="79"/>
      <c r="E642" s="79"/>
      <c r="F642" s="79"/>
      <c r="G642" s="79"/>
    </row>
    <row r="643" spans="1:7" ht="13.2">
      <c r="A643" s="79"/>
      <c r="B643" s="79"/>
      <c r="C643" s="79"/>
      <c r="D643" s="79"/>
      <c r="E643" s="79"/>
      <c r="F643" s="79"/>
      <c r="G643" s="79"/>
    </row>
    <row r="644" spans="1:7" ht="13.2">
      <c r="A644" s="79"/>
      <c r="B644" s="79"/>
      <c r="C644" s="79"/>
      <c r="D644" s="79"/>
      <c r="E644" s="79"/>
      <c r="F644" s="79"/>
      <c r="G644" s="79"/>
    </row>
    <row r="645" spans="1:7" ht="13.2">
      <c r="A645" s="79"/>
      <c r="B645" s="79"/>
      <c r="C645" s="79"/>
      <c r="D645" s="79"/>
      <c r="E645" s="79"/>
      <c r="F645" s="79"/>
      <c r="G645" s="79"/>
    </row>
    <row r="646" spans="1:7" ht="13.2">
      <c r="A646" s="79"/>
      <c r="B646" s="79"/>
      <c r="C646" s="79"/>
      <c r="D646" s="79"/>
      <c r="E646" s="79"/>
      <c r="F646" s="79"/>
      <c r="G646" s="79"/>
    </row>
    <row r="647" spans="1:7" ht="13.2">
      <c r="A647" s="79"/>
      <c r="B647" s="79"/>
      <c r="C647" s="79"/>
      <c r="D647" s="79"/>
      <c r="E647" s="79"/>
      <c r="F647" s="79"/>
      <c r="G647" s="79"/>
    </row>
    <row r="648" spans="1:7" ht="13.2">
      <c r="A648" s="79"/>
      <c r="B648" s="79"/>
      <c r="C648" s="79"/>
      <c r="D648" s="79"/>
      <c r="E648" s="79"/>
      <c r="F648" s="79"/>
      <c r="G648" s="79"/>
    </row>
    <row r="649" spans="1:7" ht="13.2">
      <c r="A649" s="79"/>
      <c r="B649" s="79"/>
      <c r="C649" s="79"/>
      <c r="D649" s="79"/>
      <c r="E649" s="79"/>
      <c r="F649" s="79"/>
      <c r="G649" s="79"/>
    </row>
    <row r="650" spans="1:7" ht="13.2">
      <c r="A650" s="79"/>
      <c r="B650" s="79"/>
      <c r="C650" s="79"/>
      <c r="D650" s="79"/>
      <c r="E650" s="79"/>
      <c r="F650" s="79"/>
      <c r="G650" s="79"/>
    </row>
    <row r="651" spans="1:7" ht="13.2">
      <c r="A651" s="79"/>
      <c r="B651" s="79"/>
      <c r="C651" s="79"/>
      <c r="D651" s="79"/>
      <c r="E651" s="79"/>
      <c r="F651" s="79"/>
      <c r="G651" s="79"/>
    </row>
    <row r="652" spans="1:7" ht="13.2">
      <c r="A652" s="79"/>
      <c r="B652" s="79"/>
      <c r="C652" s="79"/>
      <c r="D652" s="79"/>
      <c r="E652" s="79"/>
      <c r="F652" s="79"/>
      <c r="G652" s="79"/>
    </row>
    <row r="653" spans="1:7" ht="13.2">
      <c r="A653" s="79"/>
      <c r="B653" s="79"/>
      <c r="C653" s="79"/>
      <c r="D653" s="79"/>
      <c r="E653" s="79"/>
      <c r="F653" s="79"/>
      <c r="G653" s="79"/>
    </row>
    <row r="654" spans="1:7" ht="13.2">
      <c r="A654" s="79"/>
      <c r="B654" s="79"/>
      <c r="C654" s="79"/>
      <c r="D654" s="79"/>
      <c r="E654" s="79"/>
      <c r="F654" s="79"/>
      <c r="G654" s="79"/>
    </row>
    <row r="655" spans="1:7" ht="13.2">
      <c r="A655" s="79"/>
      <c r="B655" s="79"/>
      <c r="C655" s="79"/>
      <c r="D655" s="79"/>
      <c r="E655" s="79"/>
      <c r="F655" s="79"/>
      <c r="G655" s="79"/>
    </row>
    <row r="656" spans="1:7" ht="13.2">
      <c r="A656" s="79"/>
      <c r="B656" s="79"/>
      <c r="C656" s="79"/>
      <c r="D656" s="79"/>
      <c r="E656" s="79"/>
      <c r="F656" s="79"/>
      <c r="G656" s="79"/>
    </row>
    <row r="657" spans="1:7" ht="13.2">
      <c r="A657" s="79"/>
      <c r="B657" s="79"/>
      <c r="C657" s="79"/>
      <c r="D657" s="79"/>
      <c r="E657" s="79"/>
      <c r="F657" s="79"/>
      <c r="G657" s="79"/>
    </row>
    <row r="658" spans="1:7" ht="13.2">
      <c r="A658" s="79"/>
      <c r="B658" s="79"/>
      <c r="C658" s="79"/>
      <c r="D658" s="79"/>
      <c r="E658" s="79"/>
      <c r="F658" s="79"/>
      <c r="G658" s="79"/>
    </row>
    <row r="659" spans="1:7" ht="13.2">
      <c r="A659" s="79"/>
      <c r="B659" s="79"/>
      <c r="C659" s="79"/>
      <c r="D659" s="79"/>
      <c r="E659" s="79"/>
      <c r="F659" s="79"/>
      <c r="G659" s="79"/>
    </row>
    <row r="660" spans="1:7" ht="13.2">
      <c r="A660" s="79"/>
      <c r="B660" s="79"/>
      <c r="C660" s="79"/>
      <c r="D660" s="79"/>
      <c r="E660" s="79"/>
      <c r="F660" s="79"/>
      <c r="G660" s="79"/>
    </row>
    <row r="661" spans="1:7" ht="13.2">
      <c r="A661" s="79"/>
      <c r="B661" s="79"/>
      <c r="C661" s="79"/>
      <c r="D661" s="79"/>
      <c r="E661" s="79"/>
      <c r="F661" s="79"/>
      <c r="G661" s="79"/>
    </row>
    <row r="662" spans="1:7" ht="13.2">
      <c r="A662" s="79"/>
      <c r="B662" s="79"/>
      <c r="C662" s="79"/>
      <c r="D662" s="79"/>
      <c r="E662" s="79"/>
      <c r="F662" s="79"/>
      <c r="G662" s="79"/>
    </row>
    <row r="663" spans="1:7" ht="13.2">
      <c r="A663" s="79"/>
      <c r="B663" s="79"/>
      <c r="C663" s="79"/>
      <c r="D663" s="79"/>
      <c r="E663" s="79"/>
      <c r="F663" s="79"/>
      <c r="G663" s="79"/>
    </row>
    <row r="664" spans="1:7" ht="13.2">
      <c r="A664" s="79"/>
      <c r="B664" s="79"/>
      <c r="C664" s="79"/>
      <c r="D664" s="79"/>
      <c r="E664" s="79"/>
      <c r="F664" s="79"/>
      <c r="G664" s="79"/>
    </row>
    <row r="665" spans="1:7" ht="13.2">
      <c r="A665" s="79"/>
      <c r="B665" s="79"/>
      <c r="C665" s="79"/>
      <c r="D665" s="79"/>
      <c r="E665" s="79"/>
      <c r="F665" s="79"/>
      <c r="G665" s="79"/>
    </row>
    <row r="666" spans="1:7" ht="13.2">
      <c r="A666" s="79"/>
      <c r="B666" s="79"/>
      <c r="C666" s="79"/>
      <c r="D666" s="79"/>
      <c r="E666" s="79"/>
      <c r="F666" s="79"/>
      <c r="G666" s="79"/>
    </row>
    <row r="667" spans="1:7" ht="13.2">
      <c r="A667" s="79"/>
      <c r="B667" s="79"/>
      <c r="C667" s="79"/>
      <c r="D667" s="79"/>
      <c r="E667" s="79"/>
      <c r="F667" s="79"/>
      <c r="G667" s="79"/>
    </row>
    <row r="668" spans="1:7" ht="13.2">
      <c r="A668" s="79"/>
      <c r="B668" s="79"/>
      <c r="C668" s="79"/>
      <c r="D668" s="79"/>
      <c r="E668" s="79"/>
      <c r="F668" s="79"/>
      <c r="G668" s="79"/>
    </row>
    <row r="669" spans="1:7" ht="13.2">
      <c r="A669" s="79"/>
      <c r="B669" s="79"/>
      <c r="C669" s="79"/>
      <c r="D669" s="79"/>
      <c r="E669" s="79"/>
      <c r="F669" s="79"/>
      <c r="G669" s="79"/>
    </row>
    <row r="670" spans="1:7" ht="13.2">
      <c r="A670" s="79"/>
      <c r="B670" s="79"/>
      <c r="C670" s="79"/>
      <c r="D670" s="79"/>
      <c r="E670" s="79"/>
      <c r="F670" s="79"/>
      <c r="G670" s="79"/>
    </row>
    <row r="671" spans="1:7" ht="13.2">
      <c r="A671" s="79"/>
      <c r="B671" s="79"/>
      <c r="C671" s="79"/>
      <c r="D671" s="79"/>
      <c r="E671" s="79"/>
      <c r="F671" s="79"/>
      <c r="G671" s="79"/>
    </row>
    <row r="672" spans="1:7" ht="13.2">
      <c r="A672" s="79"/>
      <c r="B672" s="79"/>
      <c r="C672" s="79"/>
      <c r="D672" s="79"/>
      <c r="E672" s="79"/>
      <c r="F672" s="79"/>
      <c r="G672" s="79"/>
    </row>
    <row r="673" spans="1:7" ht="13.2">
      <c r="A673" s="79"/>
      <c r="B673" s="79"/>
      <c r="C673" s="79"/>
      <c r="D673" s="79"/>
      <c r="E673" s="79"/>
      <c r="F673" s="79"/>
      <c r="G673" s="79"/>
    </row>
    <row r="674" spans="1:7" ht="13.2">
      <c r="A674" s="79"/>
      <c r="B674" s="79"/>
      <c r="C674" s="79"/>
      <c r="D674" s="79"/>
      <c r="E674" s="79"/>
      <c r="F674" s="79"/>
      <c r="G674" s="79"/>
    </row>
    <row r="675" spans="1:7" ht="13.2">
      <c r="A675" s="79"/>
      <c r="B675" s="79"/>
      <c r="C675" s="79"/>
      <c r="D675" s="79"/>
      <c r="E675" s="79"/>
      <c r="F675" s="79"/>
      <c r="G675" s="79"/>
    </row>
    <row r="676" spans="1:7" ht="13.2">
      <c r="A676" s="79"/>
      <c r="B676" s="79"/>
      <c r="C676" s="79"/>
      <c r="D676" s="79"/>
      <c r="E676" s="79"/>
      <c r="F676" s="79"/>
      <c r="G676" s="79"/>
    </row>
    <row r="677" spans="1:7" ht="13.2">
      <c r="A677" s="79"/>
      <c r="B677" s="79"/>
      <c r="C677" s="79"/>
      <c r="D677" s="79"/>
      <c r="E677" s="79"/>
      <c r="F677" s="79"/>
      <c r="G677" s="79"/>
    </row>
    <row r="678" spans="1:7" ht="13.2">
      <c r="A678" s="79"/>
      <c r="B678" s="79"/>
      <c r="C678" s="79"/>
      <c r="D678" s="79"/>
      <c r="E678" s="79"/>
      <c r="F678" s="79"/>
      <c r="G678" s="79"/>
    </row>
    <row r="679" spans="1:7" ht="13.2">
      <c r="A679" s="79"/>
      <c r="B679" s="79"/>
      <c r="C679" s="79"/>
      <c r="D679" s="79"/>
      <c r="E679" s="79"/>
      <c r="F679" s="79"/>
      <c r="G679" s="79"/>
    </row>
    <row r="680" spans="1:7" ht="13.2">
      <c r="A680" s="79"/>
      <c r="B680" s="79"/>
      <c r="C680" s="79"/>
      <c r="D680" s="79"/>
      <c r="E680" s="79"/>
      <c r="F680" s="79"/>
      <c r="G680" s="79"/>
    </row>
    <row r="681" spans="1:7" ht="13.2">
      <c r="A681" s="79"/>
      <c r="B681" s="79"/>
      <c r="C681" s="79"/>
      <c r="D681" s="79"/>
      <c r="E681" s="79"/>
      <c r="F681" s="79"/>
      <c r="G681" s="79"/>
    </row>
    <row r="682" spans="1:7" ht="13.2">
      <c r="A682" s="79"/>
      <c r="B682" s="79"/>
      <c r="C682" s="79"/>
      <c r="D682" s="79"/>
      <c r="E682" s="79"/>
      <c r="F682" s="79"/>
      <c r="G682" s="79"/>
    </row>
    <row r="683" spans="1:7" ht="13.2">
      <c r="A683" s="79"/>
      <c r="B683" s="79"/>
      <c r="C683" s="79"/>
      <c r="D683" s="79"/>
      <c r="E683" s="79"/>
      <c r="F683" s="79"/>
      <c r="G683" s="79"/>
    </row>
    <row r="684" spans="1:7" ht="13.2">
      <c r="A684" s="79"/>
      <c r="B684" s="79"/>
      <c r="C684" s="79"/>
      <c r="D684" s="79"/>
      <c r="E684" s="79"/>
      <c r="F684" s="79"/>
      <c r="G684" s="79"/>
    </row>
    <row r="685" spans="1:7" ht="13.2">
      <c r="A685" s="79"/>
      <c r="B685" s="79"/>
      <c r="C685" s="79"/>
      <c r="D685" s="79"/>
      <c r="E685" s="79"/>
      <c r="F685" s="79"/>
      <c r="G685" s="79"/>
    </row>
    <row r="686" spans="1:7" ht="13.2">
      <c r="A686" s="79"/>
      <c r="B686" s="79"/>
      <c r="C686" s="79"/>
      <c r="D686" s="79"/>
      <c r="E686" s="79"/>
      <c r="F686" s="79"/>
      <c r="G686" s="79"/>
    </row>
    <row r="687" spans="1:7" ht="13.2">
      <c r="A687" s="79"/>
      <c r="B687" s="79"/>
      <c r="C687" s="79"/>
      <c r="D687" s="79"/>
      <c r="E687" s="79"/>
      <c r="F687" s="79"/>
      <c r="G687" s="79"/>
    </row>
    <row r="688" spans="1:7" ht="13.2">
      <c r="A688" s="79"/>
      <c r="B688" s="79"/>
      <c r="C688" s="79"/>
      <c r="D688" s="79"/>
      <c r="E688" s="79"/>
      <c r="F688" s="79"/>
      <c r="G688" s="79"/>
    </row>
    <row r="689" spans="1:7" ht="13.2">
      <c r="A689" s="79"/>
      <c r="B689" s="79"/>
      <c r="C689" s="79"/>
      <c r="D689" s="79"/>
      <c r="E689" s="79"/>
      <c r="F689" s="79"/>
      <c r="G689" s="79"/>
    </row>
    <row r="690" spans="1:7" ht="13.2">
      <c r="A690" s="79"/>
      <c r="B690" s="79"/>
      <c r="C690" s="79"/>
      <c r="D690" s="79"/>
      <c r="E690" s="79"/>
      <c r="F690" s="79"/>
      <c r="G690" s="79"/>
    </row>
    <row r="691" spans="1:7" ht="13.2">
      <c r="A691" s="79"/>
      <c r="B691" s="79"/>
      <c r="C691" s="79"/>
      <c r="D691" s="79"/>
      <c r="E691" s="79"/>
      <c r="F691" s="79"/>
      <c r="G691" s="79"/>
    </row>
    <row r="692" spans="1:7" ht="13.2">
      <c r="A692" s="79"/>
      <c r="B692" s="79"/>
      <c r="C692" s="79"/>
      <c r="D692" s="79"/>
      <c r="E692" s="79"/>
      <c r="F692" s="79"/>
      <c r="G692" s="79"/>
    </row>
    <row r="693" spans="1:7" ht="13.2">
      <c r="A693" s="79"/>
      <c r="B693" s="79"/>
      <c r="C693" s="79"/>
      <c r="D693" s="79"/>
      <c r="E693" s="79"/>
      <c r="F693" s="79"/>
      <c r="G693" s="79"/>
    </row>
    <row r="694" spans="1:7" ht="13.2">
      <c r="A694" s="79"/>
      <c r="B694" s="79"/>
      <c r="C694" s="79"/>
      <c r="D694" s="79"/>
      <c r="E694" s="79"/>
      <c r="F694" s="79"/>
      <c r="G694" s="79"/>
    </row>
    <row r="695" spans="1:7" ht="13.2">
      <c r="A695" s="79"/>
      <c r="B695" s="79"/>
      <c r="C695" s="79"/>
      <c r="D695" s="79"/>
      <c r="E695" s="79"/>
      <c r="F695" s="79"/>
      <c r="G695" s="79"/>
    </row>
    <row r="696" spans="1:7" ht="13.2">
      <c r="A696" s="79"/>
      <c r="B696" s="79"/>
      <c r="C696" s="79"/>
      <c r="D696" s="79"/>
      <c r="E696" s="79"/>
      <c r="F696" s="79"/>
      <c r="G696" s="79"/>
    </row>
    <row r="697" spans="1:7" ht="13.2">
      <c r="A697" s="79"/>
      <c r="B697" s="79"/>
      <c r="C697" s="79"/>
      <c r="D697" s="79"/>
      <c r="E697" s="79"/>
      <c r="F697" s="79"/>
      <c r="G697" s="79"/>
    </row>
    <row r="698" spans="1:7" ht="13.2">
      <c r="A698" s="79"/>
      <c r="B698" s="79"/>
      <c r="C698" s="79"/>
      <c r="D698" s="79"/>
      <c r="E698" s="79"/>
      <c r="F698" s="79"/>
      <c r="G698" s="79"/>
    </row>
    <row r="699" spans="1:7" ht="13.2">
      <c r="A699" s="79"/>
      <c r="B699" s="79"/>
      <c r="C699" s="79"/>
      <c r="D699" s="79"/>
      <c r="E699" s="79"/>
      <c r="F699" s="79"/>
      <c r="G699" s="79"/>
    </row>
    <row r="700" spans="1:7" ht="13.2">
      <c r="A700" s="79"/>
      <c r="B700" s="79"/>
      <c r="C700" s="79"/>
      <c r="D700" s="79"/>
      <c r="E700" s="79"/>
      <c r="F700" s="79"/>
      <c r="G700" s="79"/>
    </row>
    <row r="701" spans="1:7" ht="13.2">
      <c r="A701" s="79"/>
      <c r="B701" s="79"/>
      <c r="C701" s="79"/>
      <c r="D701" s="79"/>
      <c r="E701" s="79"/>
      <c r="F701" s="79"/>
      <c r="G701" s="79"/>
    </row>
    <row r="702" spans="1:7" ht="13.2">
      <c r="A702" s="79"/>
      <c r="B702" s="79"/>
      <c r="C702" s="79"/>
      <c r="D702" s="79"/>
      <c r="E702" s="79"/>
      <c r="F702" s="79"/>
      <c r="G702" s="79"/>
    </row>
    <row r="703" spans="1:7" ht="13.2">
      <c r="A703" s="79"/>
      <c r="B703" s="79"/>
      <c r="C703" s="79"/>
      <c r="D703" s="79"/>
      <c r="E703" s="79"/>
      <c r="F703" s="79"/>
      <c r="G703" s="79"/>
    </row>
    <row r="704" spans="1:7" ht="13.2">
      <c r="A704" s="79"/>
      <c r="B704" s="79"/>
      <c r="C704" s="79"/>
      <c r="D704" s="79"/>
      <c r="E704" s="79"/>
      <c r="F704" s="79"/>
      <c r="G704" s="79"/>
    </row>
    <row r="705" spans="1:7" ht="13.2">
      <c r="A705" s="79"/>
      <c r="B705" s="79"/>
      <c r="C705" s="79"/>
      <c r="D705" s="79"/>
      <c r="E705" s="79"/>
      <c r="F705" s="79"/>
      <c r="G705" s="79"/>
    </row>
    <row r="706" spans="1:7" ht="13.2">
      <c r="A706" s="79"/>
      <c r="B706" s="79"/>
      <c r="C706" s="79"/>
      <c r="D706" s="79"/>
      <c r="E706" s="79"/>
      <c r="F706" s="79"/>
      <c r="G706" s="79"/>
    </row>
    <row r="707" spans="1:7" ht="13.2">
      <c r="A707" s="79"/>
      <c r="B707" s="79"/>
      <c r="C707" s="79"/>
      <c r="D707" s="79"/>
      <c r="E707" s="79"/>
      <c r="F707" s="79"/>
      <c r="G707" s="79"/>
    </row>
    <row r="708" spans="1:7" ht="13.2">
      <c r="A708" s="79"/>
      <c r="B708" s="79"/>
      <c r="C708" s="79"/>
      <c r="D708" s="79"/>
      <c r="E708" s="79"/>
      <c r="F708" s="79"/>
      <c r="G708" s="79"/>
    </row>
    <row r="709" spans="1:7" ht="13.2">
      <c r="A709" s="79"/>
      <c r="B709" s="79"/>
      <c r="C709" s="79"/>
      <c r="D709" s="79"/>
      <c r="E709" s="79"/>
      <c r="F709" s="79"/>
      <c r="G709" s="79"/>
    </row>
    <row r="710" spans="1:7" ht="13.2">
      <c r="A710" s="79"/>
      <c r="B710" s="79"/>
      <c r="C710" s="79"/>
      <c r="D710" s="79"/>
      <c r="E710" s="79"/>
      <c r="F710" s="79"/>
      <c r="G710" s="79"/>
    </row>
    <row r="711" spans="1:7" ht="13.2">
      <c r="A711" s="79"/>
      <c r="B711" s="79"/>
      <c r="C711" s="79"/>
      <c r="D711" s="79"/>
      <c r="E711" s="79"/>
      <c r="F711" s="79"/>
      <c r="G711" s="79"/>
    </row>
    <row r="712" spans="1:7" ht="13.2">
      <c r="A712" s="79"/>
      <c r="B712" s="79"/>
      <c r="C712" s="79"/>
      <c r="D712" s="79"/>
      <c r="E712" s="79"/>
      <c r="F712" s="79"/>
      <c r="G712" s="79"/>
    </row>
    <row r="713" spans="1:7" ht="13.2">
      <c r="A713" s="79"/>
      <c r="B713" s="79"/>
      <c r="C713" s="79"/>
      <c r="D713" s="79"/>
      <c r="E713" s="79"/>
      <c r="F713" s="79"/>
      <c r="G713" s="79"/>
    </row>
    <row r="714" spans="1:7" ht="13.2">
      <c r="A714" s="79"/>
      <c r="B714" s="79"/>
      <c r="C714" s="79"/>
      <c r="D714" s="79"/>
      <c r="E714" s="79"/>
      <c r="F714" s="79"/>
      <c r="G714" s="79"/>
    </row>
    <row r="715" spans="1:7" ht="13.2">
      <c r="A715" s="79"/>
      <c r="B715" s="79"/>
      <c r="C715" s="79"/>
      <c r="D715" s="79"/>
      <c r="E715" s="79"/>
      <c r="F715" s="79"/>
      <c r="G715" s="79"/>
    </row>
    <row r="716" spans="1:7" ht="13.2">
      <c r="A716" s="79"/>
      <c r="B716" s="79"/>
      <c r="C716" s="79"/>
      <c r="D716" s="79"/>
      <c r="E716" s="79"/>
      <c r="F716" s="79"/>
      <c r="G716" s="79"/>
    </row>
    <row r="717" spans="1:7" ht="13.2">
      <c r="A717" s="79"/>
      <c r="B717" s="79"/>
      <c r="C717" s="79"/>
      <c r="D717" s="79"/>
      <c r="E717" s="79"/>
      <c r="F717" s="79"/>
      <c r="G717" s="79"/>
    </row>
    <row r="718" spans="1:7" ht="13.2">
      <c r="A718" s="79"/>
      <c r="B718" s="79"/>
      <c r="C718" s="79"/>
      <c r="D718" s="79"/>
      <c r="E718" s="79"/>
      <c r="F718" s="79"/>
      <c r="G718" s="79"/>
    </row>
    <row r="719" spans="1:7" ht="13.2">
      <c r="A719" s="79"/>
      <c r="B719" s="79"/>
      <c r="C719" s="79"/>
      <c r="D719" s="79"/>
      <c r="E719" s="79"/>
      <c r="F719" s="79"/>
      <c r="G719" s="79"/>
    </row>
    <row r="720" spans="1:7" ht="13.2">
      <c r="A720" s="79"/>
      <c r="B720" s="79"/>
      <c r="C720" s="79"/>
      <c r="D720" s="79"/>
      <c r="E720" s="79"/>
      <c r="F720" s="79"/>
      <c r="G720" s="79"/>
    </row>
    <row r="721" spans="1:7" ht="13.2">
      <c r="A721" s="79"/>
      <c r="B721" s="79"/>
      <c r="C721" s="79"/>
      <c r="D721" s="79"/>
      <c r="E721" s="79"/>
      <c r="F721" s="79"/>
      <c r="G721" s="79"/>
    </row>
    <row r="722" spans="1:7" ht="13.2">
      <c r="A722" s="79"/>
      <c r="B722" s="79"/>
      <c r="C722" s="79"/>
      <c r="D722" s="79"/>
      <c r="E722" s="79"/>
      <c r="F722" s="79"/>
      <c r="G722" s="79"/>
    </row>
    <row r="723" spans="1:7" ht="13.2">
      <c r="A723" s="79"/>
      <c r="B723" s="79"/>
      <c r="C723" s="79"/>
      <c r="D723" s="79"/>
      <c r="E723" s="79"/>
      <c r="F723" s="79"/>
      <c r="G723" s="79"/>
    </row>
    <row r="724" spans="1:7" ht="13.2">
      <c r="A724" s="79"/>
      <c r="B724" s="79"/>
      <c r="C724" s="79"/>
      <c r="D724" s="79"/>
      <c r="E724" s="79"/>
      <c r="F724" s="79"/>
      <c r="G724" s="79"/>
    </row>
    <row r="725" spans="1:7" ht="13.2">
      <c r="A725" s="79"/>
      <c r="B725" s="79"/>
      <c r="C725" s="79"/>
      <c r="D725" s="79"/>
      <c r="E725" s="79"/>
      <c r="F725" s="79"/>
      <c r="G725" s="79"/>
    </row>
    <row r="726" spans="1:7" ht="13.2">
      <c r="A726" s="79"/>
      <c r="B726" s="79"/>
      <c r="C726" s="79"/>
      <c r="D726" s="79"/>
      <c r="E726" s="79"/>
      <c r="F726" s="79"/>
      <c r="G726" s="79"/>
    </row>
    <row r="727" spans="1:7" ht="13.2">
      <c r="A727" s="79"/>
      <c r="B727" s="79"/>
      <c r="C727" s="79"/>
      <c r="D727" s="79"/>
      <c r="E727" s="79"/>
      <c r="F727" s="79"/>
      <c r="G727" s="79"/>
    </row>
    <row r="728" spans="1:7" ht="13.2">
      <c r="A728" s="79"/>
      <c r="B728" s="79"/>
      <c r="C728" s="79"/>
      <c r="D728" s="79"/>
      <c r="E728" s="79"/>
      <c r="F728" s="79"/>
      <c r="G728" s="79"/>
    </row>
    <row r="729" spans="1:7" ht="13.2">
      <c r="A729" s="79"/>
      <c r="B729" s="79"/>
      <c r="C729" s="79"/>
      <c r="D729" s="79"/>
      <c r="E729" s="79"/>
      <c r="F729" s="79"/>
      <c r="G729" s="79"/>
    </row>
    <row r="730" spans="1:7" ht="13.2">
      <c r="A730" s="79"/>
      <c r="B730" s="79"/>
      <c r="C730" s="79"/>
      <c r="D730" s="79"/>
      <c r="E730" s="79"/>
      <c r="F730" s="79"/>
      <c r="G730" s="79"/>
    </row>
    <row r="731" spans="1:7" ht="13.2">
      <c r="A731" s="79"/>
      <c r="B731" s="79"/>
      <c r="C731" s="79"/>
      <c r="D731" s="79"/>
      <c r="E731" s="79"/>
      <c r="F731" s="79"/>
      <c r="G731" s="79"/>
    </row>
    <row r="732" spans="1:7" ht="13.2">
      <c r="A732" s="79"/>
      <c r="B732" s="79"/>
      <c r="C732" s="79"/>
      <c r="D732" s="79"/>
      <c r="E732" s="79"/>
      <c r="F732" s="79"/>
      <c r="G732" s="79"/>
    </row>
    <row r="733" spans="1:7" ht="13.2">
      <c r="A733" s="79"/>
      <c r="B733" s="79"/>
      <c r="C733" s="79"/>
      <c r="D733" s="79"/>
      <c r="E733" s="79"/>
      <c r="F733" s="79"/>
      <c r="G733" s="79"/>
    </row>
    <row r="734" spans="1:7" ht="13.2">
      <c r="A734" s="79"/>
      <c r="B734" s="79"/>
      <c r="C734" s="79"/>
      <c r="D734" s="79"/>
      <c r="E734" s="79"/>
      <c r="F734" s="79"/>
      <c r="G734" s="79"/>
    </row>
    <row r="735" spans="1:7" ht="13.2">
      <c r="A735" s="79"/>
      <c r="B735" s="79"/>
      <c r="C735" s="79"/>
      <c r="D735" s="79"/>
      <c r="E735" s="79"/>
      <c r="F735" s="79"/>
      <c r="G735" s="79"/>
    </row>
    <row r="736" spans="1:7" ht="13.2">
      <c r="A736" s="79"/>
      <c r="B736" s="79"/>
      <c r="C736" s="79"/>
      <c r="D736" s="79"/>
      <c r="E736" s="79"/>
      <c r="F736" s="79"/>
      <c r="G736" s="79"/>
    </row>
    <row r="737" spans="1:7" ht="13.2">
      <c r="A737" s="79"/>
      <c r="B737" s="79"/>
      <c r="C737" s="79"/>
      <c r="D737" s="79"/>
      <c r="E737" s="79"/>
      <c r="F737" s="79"/>
      <c r="G737" s="79"/>
    </row>
    <row r="738" spans="1:7" ht="13.2">
      <c r="A738" s="79"/>
      <c r="B738" s="79"/>
      <c r="C738" s="79"/>
      <c r="D738" s="79"/>
      <c r="E738" s="79"/>
      <c r="F738" s="79"/>
      <c r="G738" s="79"/>
    </row>
    <row r="739" spans="1:7" ht="13.2">
      <c r="A739" s="79"/>
      <c r="B739" s="79"/>
      <c r="C739" s="79"/>
      <c r="D739" s="79"/>
      <c r="E739" s="79"/>
      <c r="F739" s="79"/>
      <c r="G739" s="79"/>
    </row>
    <row r="740" spans="1:7" ht="13.2">
      <c r="A740" s="79"/>
      <c r="B740" s="79"/>
      <c r="C740" s="79"/>
      <c r="D740" s="79"/>
      <c r="E740" s="79"/>
      <c r="F740" s="79"/>
      <c r="G740" s="79"/>
    </row>
    <row r="741" spans="1:7" ht="13.2">
      <c r="A741" s="79"/>
      <c r="B741" s="79"/>
      <c r="C741" s="79"/>
      <c r="D741" s="79"/>
      <c r="E741" s="79"/>
      <c r="F741" s="79"/>
      <c r="G741" s="79"/>
    </row>
    <row r="742" spans="1:7" ht="13.2">
      <c r="A742" s="79"/>
      <c r="B742" s="79"/>
      <c r="C742" s="79"/>
      <c r="D742" s="79"/>
      <c r="E742" s="79"/>
      <c r="F742" s="79"/>
      <c r="G742" s="79"/>
    </row>
    <row r="743" spans="1:7" ht="13.2">
      <c r="A743" s="79"/>
      <c r="B743" s="79"/>
      <c r="C743" s="79"/>
      <c r="D743" s="79"/>
      <c r="E743" s="79"/>
      <c r="F743" s="79"/>
      <c r="G743" s="79"/>
    </row>
    <row r="744" spans="1:7" ht="13.2">
      <c r="A744" s="79"/>
      <c r="B744" s="79"/>
      <c r="C744" s="79"/>
      <c r="D744" s="79"/>
      <c r="E744" s="79"/>
      <c r="F744" s="79"/>
      <c r="G744" s="79"/>
    </row>
    <row r="745" spans="1:7" ht="13.2">
      <c r="A745" s="79"/>
      <c r="B745" s="79"/>
      <c r="C745" s="79"/>
      <c r="D745" s="79"/>
      <c r="E745" s="79"/>
      <c r="F745" s="79"/>
      <c r="G745" s="79"/>
    </row>
    <row r="746" spans="1:7" ht="13.2">
      <c r="A746" s="79"/>
      <c r="B746" s="79"/>
      <c r="C746" s="79"/>
      <c r="D746" s="79"/>
      <c r="E746" s="79"/>
      <c r="F746" s="79"/>
      <c r="G746" s="79"/>
    </row>
    <row r="747" spans="1:7" ht="13.2">
      <c r="A747" s="79"/>
      <c r="B747" s="79"/>
      <c r="C747" s="79"/>
      <c r="D747" s="79"/>
      <c r="E747" s="79"/>
      <c r="F747" s="79"/>
      <c r="G747" s="79"/>
    </row>
    <row r="748" spans="1:7" ht="13.2">
      <c r="A748" s="79"/>
      <c r="B748" s="79"/>
      <c r="C748" s="79"/>
      <c r="D748" s="79"/>
      <c r="E748" s="79"/>
      <c r="F748" s="79"/>
      <c r="G748" s="79"/>
    </row>
    <row r="749" spans="1:7" ht="13.2">
      <c r="A749" s="79"/>
      <c r="B749" s="79"/>
      <c r="C749" s="79"/>
      <c r="D749" s="79"/>
      <c r="E749" s="79"/>
      <c r="F749" s="79"/>
      <c r="G749" s="79"/>
    </row>
    <row r="750" spans="1:7" ht="13.2">
      <c r="A750" s="79"/>
      <c r="B750" s="79"/>
      <c r="C750" s="79"/>
      <c r="D750" s="79"/>
      <c r="E750" s="79"/>
      <c r="F750" s="79"/>
      <c r="G750" s="79"/>
    </row>
    <row r="751" spans="1:7" ht="13.2">
      <c r="A751" s="79"/>
      <c r="B751" s="79"/>
      <c r="C751" s="79"/>
      <c r="D751" s="79"/>
      <c r="E751" s="79"/>
      <c r="F751" s="79"/>
      <c r="G751" s="79"/>
    </row>
    <row r="752" spans="1:7" ht="13.2">
      <c r="A752" s="79"/>
      <c r="B752" s="79"/>
      <c r="C752" s="79"/>
      <c r="D752" s="79"/>
      <c r="E752" s="79"/>
      <c r="F752" s="79"/>
      <c r="G752" s="79"/>
    </row>
    <row r="753" spans="1:7" ht="13.2">
      <c r="A753" s="79"/>
      <c r="B753" s="79"/>
      <c r="C753" s="79"/>
      <c r="D753" s="79"/>
      <c r="E753" s="79"/>
      <c r="F753" s="79"/>
      <c r="G753" s="79"/>
    </row>
    <row r="754" spans="1:7" ht="13.2">
      <c r="A754" s="79"/>
      <c r="B754" s="79"/>
      <c r="C754" s="79"/>
      <c r="D754" s="79"/>
      <c r="E754" s="79"/>
      <c r="F754" s="79"/>
      <c r="G754" s="79"/>
    </row>
    <row r="755" spans="1:7" ht="13.2">
      <c r="A755" s="79"/>
      <c r="B755" s="79"/>
      <c r="C755" s="79"/>
      <c r="D755" s="79"/>
      <c r="E755" s="79"/>
      <c r="F755" s="79"/>
      <c r="G755" s="79"/>
    </row>
    <row r="756" spans="1:7" ht="13.2">
      <c r="A756" s="79"/>
      <c r="B756" s="79"/>
      <c r="C756" s="79"/>
      <c r="D756" s="79"/>
      <c r="E756" s="79"/>
      <c r="F756" s="79"/>
      <c r="G756" s="79"/>
    </row>
    <row r="757" spans="1:7" ht="13.2">
      <c r="A757" s="79"/>
      <c r="B757" s="79"/>
      <c r="C757" s="79"/>
      <c r="D757" s="79"/>
      <c r="E757" s="79"/>
      <c r="F757" s="79"/>
      <c r="G757" s="79"/>
    </row>
    <row r="758" spans="1:7" ht="13.2">
      <c r="A758" s="79"/>
      <c r="B758" s="79"/>
      <c r="C758" s="79"/>
      <c r="D758" s="79"/>
      <c r="E758" s="79"/>
      <c r="F758" s="79"/>
      <c r="G758" s="79"/>
    </row>
    <row r="759" spans="1:7" ht="13.2">
      <c r="A759" s="79"/>
      <c r="B759" s="79"/>
      <c r="C759" s="79"/>
      <c r="D759" s="79"/>
      <c r="E759" s="79"/>
      <c r="F759" s="79"/>
      <c r="G759" s="79"/>
    </row>
    <row r="760" spans="1:7" ht="13.2">
      <c r="A760" s="79"/>
      <c r="B760" s="79"/>
      <c r="C760" s="79"/>
      <c r="D760" s="79"/>
      <c r="E760" s="79"/>
      <c r="F760" s="79"/>
      <c r="G760" s="79"/>
    </row>
    <row r="761" spans="1:7" ht="13.2">
      <c r="A761" s="79"/>
      <c r="B761" s="79"/>
      <c r="C761" s="79"/>
      <c r="D761" s="79"/>
      <c r="E761" s="79"/>
      <c r="F761" s="79"/>
      <c r="G761" s="79"/>
    </row>
    <row r="762" spans="1:7" ht="13.2">
      <c r="A762" s="79"/>
      <c r="B762" s="79"/>
      <c r="C762" s="79"/>
      <c r="D762" s="79"/>
      <c r="E762" s="79"/>
      <c r="F762" s="79"/>
      <c r="G762" s="79"/>
    </row>
    <row r="763" spans="1:7" ht="13.2">
      <c r="A763" s="79"/>
      <c r="B763" s="79"/>
      <c r="C763" s="79"/>
      <c r="D763" s="79"/>
      <c r="E763" s="79"/>
      <c r="F763" s="79"/>
      <c r="G763" s="79"/>
    </row>
    <row r="764" spans="1:7" ht="13.2">
      <c r="A764" s="79"/>
      <c r="B764" s="79"/>
      <c r="C764" s="79"/>
      <c r="D764" s="79"/>
      <c r="E764" s="79"/>
      <c r="F764" s="79"/>
      <c r="G764" s="79"/>
    </row>
    <row r="765" spans="1:7" ht="13.2">
      <c r="A765" s="79"/>
      <c r="B765" s="79"/>
      <c r="C765" s="79"/>
      <c r="D765" s="79"/>
      <c r="E765" s="79"/>
      <c r="F765" s="79"/>
      <c r="G765" s="79"/>
    </row>
    <row r="766" spans="1:7" ht="13.2">
      <c r="A766" s="79"/>
      <c r="B766" s="79"/>
      <c r="C766" s="79"/>
      <c r="D766" s="79"/>
      <c r="E766" s="79"/>
      <c r="F766" s="79"/>
      <c r="G766" s="79"/>
    </row>
    <row r="767" spans="1:7" ht="13.2">
      <c r="A767" s="79"/>
      <c r="B767" s="79"/>
      <c r="C767" s="79"/>
      <c r="D767" s="79"/>
      <c r="E767" s="79"/>
      <c r="F767" s="79"/>
      <c r="G767" s="79"/>
    </row>
    <row r="768" spans="1:7" ht="13.2">
      <c r="A768" s="79"/>
      <c r="B768" s="79"/>
      <c r="C768" s="79"/>
      <c r="D768" s="79"/>
      <c r="E768" s="79"/>
      <c r="F768" s="79"/>
      <c r="G768" s="79"/>
    </row>
    <row r="769" spans="1:7" ht="13.2">
      <c r="A769" s="79"/>
      <c r="B769" s="79"/>
      <c r="C769" s="79"/>
      <c r="D769" s="79"/>
      <c r="E769" s="79"/>
      <c r="F769" s="79"/>
      <c r="G769" s="79"/>
    </row>
    <row r="770" spans="1:7" ht="13.2">
      <c r="A770" s="79"/>
      <c r="B770" s="79"/>
      <c r="C770" s="79"/>
      <c r="D770" s="79"/>
      <c r="E770" s="79"/>
      <c r="F770" s="79"/>
      <c r="G770" s="79"/>
    </row>
    <row r="771" spans="1:7" ht="13.2">
      <c r="A771" s="79"/>
      <c r="B771" s="79"/>
      <c r="C771" s="79"/>
      <c r="D771" s="79"/>
      <c r="E771" s="79"/>
      <c r="F771" s="79"/>
      <c r="G771" s="79"/>
    </row>
    <row r="772" spans="1:7" ht="13.2">
      <c r="A772" s="79"/>
      <c r="B772" s="79"/>
      <c r="C772" s="79"/>
      <c r="D772" s="79"/>
      <c r="E772" s="79"/>
      <c r="F772" s="79"/>
      <c r="G772" s="79"/>
    </row>
    <row r="773" spans="1:7" ht="13.2">
      <c r="A773" s="79"/>
      <c r="B773" s="79"/>
      <c r="C773" s="79"/>
      <c r="D773" s="79"/>
      <c r="E773" s="79"/>
      <c r="F773" s="79"/>
      <c r="G773" s="79"/>
    </row>
    <row r="774" spans="1:7" ht="13.2">
      <c r="A774" s="79"/>
      <c r="B774" s="79"/>
      <c r="C774" s="79"/>
      <c r="D774" s="79"/>
      <c r="E774" s="79"/>
      <c r="F774" s="79"/>
      <c r="G774" s="79"/>
    </row>
    <row r="775" spans="1:7" ht="13.2">
      <c r="A775" s="79"/>
      <c r="B775" s="79"/>
      <c r="C775" s="79"/>
      <c r="D775" s="79"/>
      <c r="E775" s="79"/>
      <c r="F775" s="79"/>
      <c r="G775" s="79"/>
    </row>
    <row r="776" spans="1:7" ht="13.2">
      <c r="A776" s="79"/>
      <c r="B776" s="79"/>
      <c r="C776" s="79"/>
      <c r="D776" s="79"/>
      <c r="E776" s="79"/>
      <c r="F776" s="79"/>
      <c r="G776" s="79"/>
    </row>
    <row r="777" spans="1:7" ht="13.2">
      <c r="A777" s="79"/>
      <c r="B777" s="79"/>
      <c r="C777" s="79"/>
      <c r="D777" s="79"/>
      <c r="E777" s="79"/>
      <c r="F777" s="79"/>
      <c r="G777" s="79"/>
    </row>
    <row r="778" spans="1:7" ht="13.2">
      <c r="A778" s="79"/>
      <c r="B778" s="79"/>
      <c r="C778" s="79"/>
      <c r="D778" s="79"/>
      <c r="E778" s="79"/>
      <c r="F778" s="79"/>
      <c r="G778" s="79"/>
    </row>
    <row r="779" spans="1:7" ht="13.2">
      <c r="A779" s="79"/>
      <c r="B779" s="79"/>
      <c r="C779" s="79"/>
      <c r="D779" s="79"/>
      <c r="E779" s="79"/>
      <c r="F779" s="79"/>
      <c r="G779" s="79"/>
    </row>
    <row r="780" spans="1:7" ht="13.2">
      <c r="A780" s="79"/>
      <c r="B780" s="79"/>
      <c r="C780" s="79"/>
      <c r="D780" s="79"/>
      <c r="E780" s="79"/>
      <c r="F780" s="79"/>
      <c r="G780" s="79"/>
    </row>
    <row r="781" spans="1:7" ht="13.2">
      <c r="A781" s="79"/>
      <c r="B781" s="79"/>
      <c r="C781" s="79"/>
      <c r="D781" s="79"/>
      <c r="E781" s="79"/>
      <c r="F781" s="79"/>
      <c r="G781" s="79"/>
    </row>
    <row r="782" spans="1:7" ht="13.2">
      <c r="A782" s="79"/>
      <c r="B782" s="79"/>
      <c r="C782" s="79"/>
      <c r="D782" s="79"/>
      <c r="E782" s="79"/>
      <c r="F782" s="79"/>
      <c r="G782" s="79"/>
    </row>
    <row r="783" spans="1:7" ht="13.2">
      <c r="A783" s="79"/>
      <c r="B783" s="79"/>
      <c r="C783" s="79"/>
      <c r="D783" s="79"/>
      <c r="E783" s="79"/>
      <c r="F783" s="79"/>
      <c r="G783" s="79"/>
    </row>
    <row r="784" spans="1:7" ht="13.2">
      <c r="A784" s="79"/>
      <c r="B784" s="79"/>
      <c r="C784" s="79"/>
      <c r="D784" s="79"/>
      <c r="E784" s="79"/>
      <c r="F784" s="79"/>
      <c r="G784" s="79"/>
    </row>
    <row r="785" spans="1:7" ht="13.2">
      <c r="A785" s="79"/>
      <c r="B785" s="79"/>
      <c r="C785" s="79"/>
      <c r="D785" s="79"/>
      <c r="E785" s="79"/>
      <c r="F785" s="79"/>
      <c r="G785" s="79"/>
    </row>
    <row r="786" spans="1:7" ht="13.2">
      <c r="A786" s="79"/>
      <c r="B786" s="79"/>
      <c r="C786" s="79"/>
      <c r="D786" s="79"/>
      <c r="E786" s="79"/>
      <c r="F786" s="79"/>
      <c r="G786" s="79"/>
    </row>
    <row r="787" spans="1:7" ht="13.2">
      <c r="A787" s="79"/>
      <c r="B787" s="79"/>
      <c r="C787" s="79"/>
      <c r="D787" s="79"/>
      <c r="E787" s="79"/>
      <c r="F787" s="79"/>
      <c r="G787" s="79"/>
    </row>
    <row r="788" spans="1:7" ht="13.2">
      <c r="A788" s="79"/>
      <c r="B788" s="79"/>
      <c r="C788" s="79"/>
      <c r="D788" s="79"/>
      <c r="E788" s="79"/>
      <c r="F788" s="79"/>
      <c r="G788" s="79"/>
    </row>
    <row r="789" spans="1:7" ht="13.2">
      <c r="A789" s="79"/>
      <c r="B789" s="79"/>
      <c r="C789" s="79"/>
      <c r="D789" s="79"/>
      <c r="E789" s="79"/>
      <c r="F789" s="79"/>
      <c r="G789" s="79"/>
    </row>
    <row r="790" spans="1:7" ht="13.2">
      <c r="A790" s="79"/>
      <c r="B790" s="79"/>
      <c r="C790" s="79"/>
      <c r="D790" s="79"/>
      <c r="E790" s="79"/>
      <c r="F790" s="79"/>
      <c r="G790" s="79"/>
    </row>
    <row r="791" spans="1:7" ht="13.2">
      <c r="A791" s="79"/>
      <c r="B791" s="79"/>
      <c r="C791" s="79"/>
      <c r="D791" s="79"/>
      <c r="E791" s="79"/>
      <c r="F791" s="79"/>
      <c r="G791" s="79"/>
    </row>
    <row r="792" spans="1:7" ht="13.2">
      <c r="A792" s="79"/>
      <c r="B792" s="79"/>
      <c r="C792" s="79"/>
      <c r="D792" s="79"/>
      <c r="E792" s="79"/>
      <c r="F792" s="79"/>
      <c r="G792" s="79"/>
    </row>
    <row r="793" spans="1:7" ht="13.2">
      <c r="A793" s="79"/>
      <c r="B793" s="79"/>
      <c r="C793" s="79"/>
      <c r="D793" s="79"/>
      <c r="E793" s="79"/>
      <c r="F793" s="79"/>
      <c r="G793" s="79"/>
    </row>
    <row r="794" spans="1:7" ht="13.2">
      <c r="A794" s="79"/>
      <c r="B794" s="79"/>
      <c r="C794" s="79"/>
      <c r="D794" s="79"/>
      <c r="E794" s="79"/>
      <c r="F794" s="79"/>
      <c r="G794" s="79"/>
    </row>
    <row r="795" spans="1:7" ht="13.2">
      <c r="A795" s="79"/>
      <c r="B795" s="79"/>
      <c r="C795" s="79"/>
      <c r="D795" s="79"/>
      <c r="E795" s="79"/>
      <c r="F795" s="79"/>
      <c r="G795" s="79"/>
    </row>
    <row r="796" spans="1:7" ht="13.2">
      <c r="A796" s="79"/>
      <c r="B796" s="79"/>
      <c r="C796" s="79"/>
      <c r="D796" s="79"/>
      <c r="E796" s="79"/>
      <c r="F796" s="79"/>
      <c r="G796" s="79"/>
    </row>
    <row r="797" spans="1:7" ht="13.2">
      <c r="A797" s="79"/>
      <c r="B797" s="79"/>
      <c r="C797" s="79"/>
      <c r="D797" s="79"/>
      <c r="E797" s="79"/>
      <c r="F797" s="79"/>
      <c r="G797" s="79"/>
    </row>
    <row r="798" spans="1:7" ht="13.2">
      <c r="A798" s="79"/>
      <c r="B798" s="79"/>
      <c r="C798" s="79"/>
      <c r="D798" s="79"/>
      <c r="E798" s="79"/>
      <c r="F798" s="79"/>
      <c r="G798" s="79"/>
    </row>
    <row r="799" spans="1:7" ht="13.2">
      <c r="A799" s="79"/>
      <c r="B799" s="79"/>
      <c r="C799" s="79"/>
      <c r="D799" s="79"/>
      <c r="E799" s="79"/>
      <c r="F799" s="79"/>
      <c r="G799" s="79"/>
    </row>
    <row r="800" spans="1:7" ht="13.2">
      <c r="A800" s="79"/>
      <c r="B800" s="79"/>
      <c r="C800" s="79"/>
      <c r="D800" s="79"/>
      <c r="E800" s="79"/>
      <c r="F800" s="79"/>
      <c r="G800" s="79"/>
    </row>
    <row r="801" spans="1:7" ht="13.2">
      <c r="A801" s="79"/>
      <c r="B801" s="79"/>
      <c r="C801" s="79"/>
      <c r="D801" s="79"/>
      <c r="E801" s="79"/>
      <c r="F801" s="79"/>
      <c r="G801" s="79"/>
    </row>
    <row r="802" spans="1:7" ht="13.2">
      <c r="A802" s="79"/>
      <c r="B802" s="79"/>
      <c r="C802" s="79"/>
      <c r="D802" s="79"/>
      <c r="E802" s="79"/>
      <c r="F802" s="79"/>
      <c r="G802" s="79"/>
    </row>
    <row r="803" spans="1:7" ht="13.2">
      <c r="A803" s="79"/>
      <c r="B803" s="79"/>
      <c r="C803" s="79"/>
      <c r="D803" s="79"/>
      <c r="E803" s="79"/>
      <c r="F803" s="79"/>
      <c r="G803" s="79"/>
    </row>
    <row r="804" spans="1:7" ht="13.2">
      <c r="A804" s="79"/>
      <c r="B804" s="79"/>
      <c r="C804" s="79"/>
      <c r="D804" s="79"/>
      <c r="E804" s="79"/>
      <c r="F804" s="79"/>
      <c r="G804" s="79"/>
    </row>
    <row r="805" spans="1:7" ht="13.2">
      <c r="A805" s="79"/>
      <c r="B805" s="79"/>
      <c r="C805" s="79"/>
      <c r="D805" s="79"/>
      <c r="E805" s="79"/>
      <c r="F805" s="79"/>
      <c r="G805" s="79"/>
    </row>
    <row r="806" spans="1:7" ht="13.2">
      <c r="A806" s="79"/>
      <c r="B806" s="79"/>
      <c r="C806" s="79"/>
      <c r="D806" s="79"/>
      <c r="E806" s="79"/>
      <c r="F806" s="79"/>
      <c r="G806" s="79"/>
    </row>
    <row r="807" spans="1:7" ht="13.2">
      <c r="A807" s="79"/>
      <c r="B807" s="79"/>
      <c r="C807" s="79"/>
      <c r="D807" s="79"/>
      <c r="E807" s="79"/>
      <c r="F807" s="79"/>
      <c r="G807" s="79"/>
    </row>
    <row r="808" spans="1:7" ht="13.2">
      <c r="A808" s="79"/>
      <c r="B808" s="79"/>
      <c r="C808" s="79"/>
      <c r="D808" s="79"/>
      <c r="E808" s="79"/>
      <c r="F808" s="79"/>
      <c r="G808" s="79"/>
    </row>
    <row r="809" spans="1:7" ht="13.2">
      <c r="A809" s="79"/>
      <c r="B809" s="79"/>
      <c r="C809" s="79"/>
      <c r="D809" s="79"/>
      <c r="E809" s="79"/>
      <c r="F809" s="79"/>
      <c r="G809" s="79"/>
    </row>
    <row r="810" spans="1:7" ht="13.2">
      <c r="A810" s="79"/>
      <c r="B810" s="79"/>
      <c r="C810" s="79"/>
      <c r="D810" s="79"/>
      <c r="E810" s="79"/>
      <c r="F810" s="79"/>
      <c r="G810" s="79"/>
    </row>
    <row r="811" spans="1:7" ht="13.2">
      <c r="A811" s="79"/>
      <c r="B811" s="79"/>
      <c r="C811" s="79"/>
      <c r="D811" s="79"/>
      <c r="E811" s="79"/>
      <c r="F811" s="79"/>
      <c r="G811" s="79"/>
    </row>
    <row r="812" spans="1:7" ht="13.2">
      <c r="A812" s="79"/>
      <c r="B812" s="79"/>
      <c r="C812" s="79"/>
      <c r="D812" s="79"/>
      <c r="E812" s="79"/>
      <c r="F812" s="79"/>
      <c r="G812" s="79"/>
    </row>
    <row r="813" spans="1:7" ht="13.2">
      <c r="A813" s="79"/>
      <c r="B813" s="79"/>
      <c r="C813" s="79"/>
      <c r="D813" s="79"/>
      <c r="E813" s="79"/>
      <c r="F813" s="79"/>
      <c r="G813" s="79"/>
    </row>
    <row r="814" spans="1:7" ht="13.2">
      <c r="A814" s="79"/>
      <c r="B814" s="79"/>
      <c r="C814" s="79"/>
      <c r="D814" s="79"/>
      <c r="E814" s="79"/>
      <c r="F814" s="79"/>
      <c r="G814" s="79"/>
    </row>
    <row r="815" spans="1:7" ht="13.2">
      <c r="A815" s="79"/>
      <c r="B815" s="79"/>
      <c r="C815" s="79"/>
      <c r="D815" s="79"/>
      <c r="E815" s="79"/>
      <c r="F815" s="79"/>
      <c r="G815" s="79"/>
    </row>
    <row r="816" spans="1:7" ht="13.2">
      <c r="A816" s="79"/>
      <c r="B816" s="79"/>
      <c r="C816" s="79"/>
      <c r="D816" s="79"/>
      <c r="E816" s="79"/>
      <c r="F816" s="79"/>
      <c r="G816" s="79"/>
    </row>
    <row r="817" spans="1:7" ht="13.2">
      <c r="A817" s="79"/>
      <c r="B817" s="79"/>
      <c r="C817" s="79"/>
      <c r="D817" s="79"/>
      <c r="E817" s="79"/>
      <c r="F817" s="79"/>
      <c r="G817" s="79"/>
    </row>
    <row r="818" spans="1:7" ht="13.2">
      <c r="A818" s="79"/>
      <c r="B818" s="79"/>
      <c r="C818" s="79"/>
      <c r="D818" s="79"/>
      <c r="E818" s="79"/>
      <c r="F818" s="79"/>
      <c r="G818" s="79"/>
    </row>
    <row r="819" spans="1:7" ht="13.2">
      <c r="A819" s="79"/>
      <c r="B819" s="79"/>
      <c r="C819" s="79"/>
      <c r="D819" s="79"/>
      <c r="E819" s="79"/>
      <c r="F819" s="79"/>
      <c r="G819" s="79"/>
    </row>
    <row r="820" spans="1:7" ht="13.2">
      <c r="A820" s="79"/>
      <c r="B820" s="79"/>
      <c r="C820" s="79"/>
      <c r="D820" s="79"/>
      <c r="E820" s="79"/>
      <c r="F820" s="79"/>
      <c r="G820" s="79"/>
    </row>
    <row r="821" spans="1:7" ht="13.2">
      <c r="A821" s="79"/>
      <c r="B821" s="79"/>
      <c r="C821" s="79"/>
      <c r="D821" s="79"/>
      <c r="E821" s="79"/>
      <c r="F821" s="79"/>
      <c r="G821" s="79"/>
    </row>
    <row r="822" spans="1:7" ht="13.2">
      <c r="A822" s="79"/>
      <c r="B822" s="79"/>
      <c r="C822" s="79"/>
      <c r="D822" s="79"/>
      <c r="E822" s="79"/>
      <c r="F822" s="79"/>
      <c r="G822" s="79"/>
    </row>
    <row r="823" spans="1:7" ht="13.2">
      <c r="A823" s="79"/>
      <c r="B823" s="79"/>
      <c r="C823" s="79"/>
      <c r="D823" s="79"/>
      <c r="E823" s="79"/>
      <c r="F823" s="79"/>
      <c r="G823" s="79"/>
    </row>
    <row r="824" spans="1:7" ht="13.2">
      <c r="A824" s="79"/>
      <c r="B824" s="79"/>
      <c r="C824" s="79"/>
      <c r="D824" s="79"/>
      <c r="E824" s="79"/>
      <c r="F824" s="79"/>
      <c r="G824" s="79"/>
    </row>
    <row r="825" spans="1:7" ht="13.2">
      <c r="A825" s="79"/>
      <c r="B825" s="79"/>
      <c r="C825" s="79"/>
      <c r="D825" s="79"/>
      <c r="E825" s="79"/>
      <c r="F825" s="79"/>
      <c r="G825" s="79"/>
    </row>
    <row r="826" spans="1:7" ht="13.2">
      <c r="A826" s="79"/>
      <c r="B826" s="79"/>
      <c r="C826" s="79"/>
      <c r="D826" s="79"/>
      <c r="E826" s="79"/>
      <c r="F826" s="79"/>
      <c r="G826" s="79"/>
    </row>
    <row r="827" spans="1:7" ht="13.2">
      <c r="A827" s="79"/>
      <c r="B827" s="79"/>
      <c r="C827" s="79"/>
      <c r="D827" s="79"/>
      <c r="E827" s="79"/>
      <c r="F827" s="79"/>
      <c r="G827" s="79"/>
    </row>
    <row r="828" spans="1:7" ht="13.2">
      <c r="A828" s="79"/>
      <c r="B828" s="79"/>
      <c r="C828" s="79"/>
      <c r="D828" s="79"/>
      <c r="E828" s="79"/>
      <c r="F828" s="79"/>
      <c r="G828" s="79"/>
    </row>
    <row r="829" spans="1:7" ht="13.2">
      <c r="A829" s="79"/>
      <c r="B829" s="79"/>
      <c r="C829" s="79"/>
      <c r="D829" s="79"/>
      <c r="E829" s="79"/>
      <c r="F829" s="79"/>
      <c r="G829" s="79"/>
    </row>
    <row r="830" spans="1:7" ht="13.2">
      <c r="A830" s="79"/>
      <c r="B830" s="79"/>
      <c r="C830" s="79"/>
      <c r="D830" s="79"/>
      <c r="E830" s="79"/>
      <c r="F830" s="79"/>
      <c r="G830" s="79"/>
    </row>
    <row r="831" spans="1:7" ht="13.2">
      <c r="A831" s="79"/>
      <c r="B831" s="79"/>
      <c r="C831" s="79"/>
      <c r="D831" s="79"/>
      <c r="E831" s="79"/>
      <c r="F831" s="79"/>
      <c r="G831" s="79"/>
    </row>
    <row r="832" spans="1:7" ht="13.2">
      <c r="A832" s="79"/>
      <c r="B832" s="79"/>
      <c r="C832" s="79"/>
      <c r="D832" s="79"/>
      <c r="E832" s="79"/>
      <c r="F832" s="79"/>
      <c r="G832" s="79"/>
    </row>
    <row r="833" spans="1:7" ht="13.2">
      <c r="A833" s="79"/>
      <c r="B833" s="79"/>
      <c r="C833" s="79"/>
      <c r="D833" s="79"/>
      <c r="E833" s="79"/>
      <c r="F833" s="79"/>
      <c r="G833" s="79"/>
    </row>
    <row r="834" spans="1:7" ht="13.2">
      <c r="A834" s="79"/>
      <c r="B834" s="79"/>
      <c r="C834" s="79"/>
      <c r="D834" s="79"/>
      <c r="E834" s="79"/>
      <c r="F834" s="79"/>
      <c r="G834" s="79"/>
    </row>
    <row r="835" spans="1:7" ht="13.2">
      <c r="A835" s="79"/>
      <c r="B835" s="79"/>
      <c r="C835" s="79"/>
      <c r="D835" s="79"/>
      <c r="E835" s="79"/>
      <c r="F835" s="79"/>
      <c r="G835" s="79"/>
    </row>
    <row r="836" spans="1:7" ht="13.2">
      <c r="A836" s="79"/>
      <c r="B836" s="79"/>
      <c r="C836" s="79"/>
      <c r="D836" s="79"/>
      <c r="E836" s="79"/>
      <c r="F836" s="79"/>
      <c r="G836" s="79"/>
    </row>
    <row r="837" spans="1:7" ht="13.2">
      <c r="A837" s="79"/>
      <c r="B837" s="79"/>
      <c r="C837" s="79"/>
      <c r="D837" s="79"/>
      <c r="E837" s="79"/>
      <c r="F837" s="79"/>
      <c r="G837" s="79"/>
    </row>
    <row r="838" spans="1:7" ht="13.2">
      <c r="A838" s="79"/>
      <c r="B838" s="79"/>
      <c r="C838" s="79"/>
      <c r="D838" s="79"/>
      <c r="E838" s="79"/>
      <c r="F838" s="79"/>
      <c r="G838" s="79"/>
    </row>
    <row r="839" spans="1:7" ht="13.2">
      <c r="A839" s="79"/>
      <c r="B839" s="79"/>
      <c r="C839" s="79"/>
      <c r="D839" s="79"/>
      <c r="E839" s="79"/>
      <c r="F839" s="79"/>
      <c r="G839" s="79"/>
    </row>
    <row r="840" spans="1:7" ht="13.2">
      <c r="A840" s="79"/>
      <c r="B840" s="79"/>
      <c r="C840" s="79"/>
      <c r="D840" s="79"/>
      <c r="E840" s="79"/>
      <c r="F840" s="79"/>
      <c r="G840" s="79"/>
    </row>
    <row r="841" spans="1:7" ht="13.2">
      <c r="A841" s="79"/>
      <c r="B841" s="79"/>
      <c r="C841" s="79"/>
      <c r="D841" s="79"/>
      <c r="E841" s="79"/>
      <c r="F841" s="79"/>
      <c r="G841" s="79"/>
    </row>
    <row r="842" spans="1:7" ht="13.2">
      <c r="A842" s="79"/>
      <c r="B842" s="79"/>
      <c r="C842" s="79"/>
      <c r="D842" s="79"/>
      <c r="E842" s="79"/>
      <c r="F842" s="79"/>
      <c r="G842" s="79"/>
    </row>
    <row r="843" spans="1:7" ht="13.2">
      <c r="A843" s="79"/>
      <c r="B843" s="79"/>
      <c r="C843" s="79"/>
      <c r="D843" s="79"/>
      <c r="E843" s="79"/>
      <c r="F843" s="79"/>
      <c r="G843" s="79"/>
    </row>
    <row r="844" spans="1:7" ht="13.2">
      <c r="A844" s="79"/>
      <c r="B844" s="79"/>
      <c r="C844" s="79"/>
      <c r="D844" s="79"/>
      <c r="E844" s="79"/>
      <c r="F844" s="79"/>
      <c r="G844" s="79"/>
    </row>
    <row r="845" spans="1:7" ht="13.2">
      <c r="A845" s="79"/>
      <c r="B845" s="79"/>
      <c r="C845" s="79"/>
      <c r="D845" s="79"/>
      <c r="E845" s="79"/>
      <c r="F845" s="79"/>
      <c r="G845" s="79"/>
    </row>
    <row r="846" spans="1:7" ht="13.2">
      <c r="A846" s="79"/>
      <c r="B846" s="79"/>
      <c r="C846" s="79"/>
      <c r="D846" s="79"/>
      <c r="E846" s="79"/>
      <c r="F846" s="79"/>
      <c r="G846" s="79"/>
    </row>
    <row r="847" spans="1:7" ht="13.2">
      <c r="A847" s="79"/>
      <c r="B847" s="79"/>
      <c r="C847" s="79"/>
      <c r="D847" s="79"/>
      <c r="E847" s="79"/>
      <c r="F847" s="79"/>
      <c r="G847" s="79"/>
    </row>
    <row r="848" spans="1:7" ht="13.2">
      <c r="A848" s="79"/>
      <c r="B848" s="79"/>
      <c r="C848" s="79"/>
      <c r="D848" s="79"/>
      <c r="E848" s="79"/>
      <c r="F848" s="79"/>
      <c r="G848" s="79"/>
    </row>
    <row r="849" spans="1:7" ht="13.2">
      <c r="A849" s="79"/>
      <c r="B849" s="79"/>
      <c r="C849" s="79"/>
      <c r="D849" s="79"/>
      <c r="E849" s="79"/>
      <c r="F849" s="79"/>
      <c r="G849" s="79"/>
    </row>
    <row r="850" spans="1:7" ht="13.2">
      <c r="A850" s="79"/>
      <c r="B850" s="79"/>
      <c r="C850" s="79"/>
      <c r="D850" s="79"/>
      <c r="E850" s="79"/>
      <c r="F850" s="79"/>
      <c r="G850" s="79"/>
    </row>
    <row r="851" spans="1:7" ht="13.2">
      <c r="A851" s="79"/>
      <c r="B851" s="79"/>
      <c r="C851" s="79"/>
      <c r="D851" s="79"/>
      <c r="E851" s="79"/>
      <c r="F851" s="79"/>
      <c r="G851" s="79"/>
    </row>
    <row r="852" spans="1:7" ht="13.2">
      <c r="A852" s="79"/>
      <c r="B852" s="79"/>
      <c r="C852" s="79"/>
      <c r="D852" s="79"/>
      <c r="E852" s="79"/>
      <c r="F852" s="79"/>
      <c r="G852" s="79"/>
    </row>
    <row r="853" spans="1:7" ht="13.2">
      <c r="A853" s="79"/>
      <c r="B853" s="79"/>
      <c r="C853" s="79"/>
      <c r="D853" s="79"/>
      <c r="E853" s="79"/>
      <c r="F853" s="79"/>
      <c r="G853" s="79"/>
    </row>
    <row r="854" spans="1:7" ht="13.2">
      <c r="A854" s="79"/>
      <c r="B854" s="79"/>
      <c r="C854" s="79"/>
      <c r="D854" s="79"/>
      <c r="E854" s="79"/>
      <c r="F854" s="79"/>
      <c r="G854" s="79"/>
    </row>
    <row r="855" spans="1:7" ht="13.2">
      <c r="A855" s="79"/>
      <c r="B855" s="79"/>
      <c r="C855" s="79"/>
      <c r="D855" s="79"/>
      <c r="E855" s="79"/>
      <c r="F855" s="79"/>
      <c r="G855" s="79"/>
    </row>
    <row r="856" spans="1:7" ht="13.2">
      <c r="A856" s="79"/>
      <c r="B856" s="79"/>
      <c r="C856" s="79"/>
      <c r="D856" s="79"/>
      <c r="E856" s="79"/>
      <c r="F856" s="79"/>
      <c r="G856" s="79"/>
    </row>
    <row r="857" spans="1:7" ht="13.2">
      <c r="A857" s="79"/>
      <c r="B857" s="79"/>
      <c r="C857" s="79"/>
      <c r="D857" s="79"/>
      <c r="E857" s="79"/>
      <c r="F857" s="79"/>
      <c r="G857" s="79"/>
    </row>
    <row r="858" spans="1:7" ht="13.2">
      <c r="A858" s="79"/>
      <c r="B858" s="79"/>
      <c r="C858" s="79"/>
      <c r="D858" s="79"/>
      <c r="E858" s="79"/>
      <c r="F858" s="79"/>
      <c r="G858" s="79"/>
    </row>
    <row r="859" spans="1:7" ht="13.2">
      <c r="A859" s="79"/>
      <c r="B859" s="79"/>
      <c r="C859" s="79"/>
      <c r="D859" s="79"/>
      <c r="E859" s="79"/>
      <c r="F859" s="79"/>
      <c r="G859" s="79"/>
    </row>
    <row r="860" spans="1:7" ht="13.2">
      <c r="A860" s="79"/>
      <c r="B860" s="79"/>
      <c r="C860" s="79"/>
      <c r="D860" s="79"/>
      <c r="E860" s="79"/>
      <c r="F860" s="79"/>
      <c r="G860" s="79"/>
    </row>
    <row r="861" spans="1:7" ht="13.2">
      <c r="A861" s="79"/>
      <c r="B861" s="79"/>
      <c r="C861" s="79"/>
      <c r="D861" s="79"/>
      <c r="E861" s="79"/>
      <c r="F861" s="79"/>
      <c r="G861" s="79"/>
    </row>
    <row r="862" spans="1:7" ht="13.2">
      <c r="A862" s="79"/>
      <c r="B862" s="79"/>
      <c r="C862" s="79"/>
      <c r="D862" s="79"/>
      <c r="E862" s="79"/>
      <c r="F862" s="79"/>
      <c r="G862" s="79"/>
    </row>
    <row r="863" spans="1:7" ht="13.2">
      <c r="A863" s="79"/>
      <c r="B863" s="79"/>
      <c r="C863" s="79"/>
      <c r="D863" s="79"/>
      <c r="E863" s="79"/>
      <c r="F863" s="79"/>
      <c r="G863" s="79"/>
    </row>
    <row r="864" spans="1:7" ht="13.2">
      <c r="A864" s="79"/>
      <c r="B864" s="79"/>
      <c r="C864" s="79"/>
      <c r="D864" s="79"/>
      <c r="E864" s="79"/>
      <c r="F864" s="79"/>
      <c r="G864" s="79"/>
    </row>
    <row r="865" spans="1:7" ht="13.2">
      <c r="A865" s="79"/>
      <c r="B865" s="79"/>
      <c r="C865" s="79"/>
      <c r="D865" s="79"/>
      <c r="E865" s="79"/>
      <c r="F865" s="79"/>
      <c r="G865" s="79"/>
    </row>
    <row r="866" spans="1:7" ht="13.2">
      <c r="A866" s="79"/>
      <c r="B866" s="79"/>
      <c r="C866" s="79"/>
      <c r="D866" s="79"/>
      <c r="E866" s="79"/>
      <c r="F866" s="79"/>
      <c r="G866" s="79"/>
    </row>
    <row r="867" spans="1:7" ht="13.2">
      <c r="A867" s="79"/>
      <c r="B867" s="79"/>
      <c r="C867" s="79"/>
      <c r="D867" s="79"/>
      <c r="E867" s="79"/>
      <c r="F867" s="79"/>
      <c r="G867" s="79"/>
    </row>
    <row r="868" spans="1:7" ht="13.2">
      <c r="A868" s="79"/>
      <c r="B868" s="79"/>
      <c r="C868" s="79"/>
      <c r="D868" s="79"/>
      <c r="E868" s="79"/>
      <c r="F868" s="79"/>
      <c r="G868" s="79"/>
    </row>
    <row r="869" spans="1:7" ht="13.2">
      <c r="A869" s="79"/>
      <c r="B869" s="79"/>
      <c r="C869" s="79"/>
      <c r="D869" s="79"/>
      <c r="E869" s="79"/>
      <c r="F869" s="79"/>
      <c r="G869" s="79"/>
    </row>
    <row r="870" spans="1:7" ht="13.2">
      <c r="A870" s="79"/>
      <c r="B870" s="79"/>
      <c r="C870" s="79"/>
      <c r="D870" s="79"/>
      <c r="E870" s="79"/>
      <c r="F870" s="79"/>
      <c r="G870" s="79"/>
    </row>
    <row r="871" spans="1:7" ht="13.2">
      <c r="A871" s="79"/>
      <c r="B871" s="79"/>
      <c r="C871" s="79"/>
      <c r="D871" s="79"/>
      <c r="E871" s="79"/>
      <c r="F871" s="79"/>
      <c r="G871" s="79"/>
    </row>
    <row r="872" spans="1:7" ht="13.2">
      <c r="A872" s="79"/>
      <c r="B872" s="79"/>
      <c r="C872" s="79"/>
      <c r="D872" s="79"/>
      <c r="E872" s="79"/>
      <c r="F872" s="79"/>
      <c r="G872" s="79"/>
    </row>
    <row r="873" spans="1:7" ht="13.2">
      <c r="A873" s="79"/>
      <c r="B873" s="79"/>
      <c r="C873" s="79"/>
      <c r="D873" s="79"/>
      <c r="E873" s="79"/>
      <c r="F873" s="79"/>
      <c r="G873" s="79"/>
    </row>
    <row r="874" spans="1:7" ht="13.2">
      <c r="A874" s="79"/>
      <c r="B874" s="79"/>
      <c r="C874" s="79"/>
      <c r="D874" s="79"/>
      <c r="E874" s="79"/>
      <c r="F874" s="79"/>
      <c r="G874" s="79"/>
    </row>
    <row r="875" spans="1:7" ht="13.2">
      <c r="A875" s="79"/>
      <c r="B875" s="79"/>
      <c r="C875" s="79"/>
      <c r="D875" s="79"/>
      <c r="E875" s="79"/>
      <c r="F875" s="79"/>
      <c r="G875" s="79"/>
    </row>
    <row r="876" spans="1:7" ht="13.2">
      <c r="A876" s="79"/>
      <c r="B876" s="79"/>
      <c r="C876" s="79"/>
      <c r="D876" s="79"/>
      <c r="E876" s="79"/>
      <c r="F876" s="79"/>
      <c r="G876" s="79"/>
    </row>
    <row r="877" spans="1:7" ht="13.2">
      <c r="A877" s="79"/>
      <c r="B877" s="79"/>
      <c r="C877" s="79"/>
      <c r="D877" s="79"/>
      <c r="E877" s="79"/>
      <c r="F877" s="79"/>
      <c r="G877" s="79"/>
    </row>
    <row r="878" spans="1:7" ht="13.2">
      <c r="A878" s="79"/>
      <c r="B878" s="79"/>
      <c r="C878" s="79"/>
      <c r="D878" s="79"/>
      <c r="E878" s="79"/>
      <c r="F878" s="79"/>
      <c r="G878" s="79"/>
    </row>
    <row r="879" spans="1:7" ht="13.2">
      <c r="A879" s="79"/>
      <c r="B879" s="79"/>
      <c r="C879" s="79"/>
      <c r="D879" s="79"/>
      <c r="E879" s="79"/>
      <c r="F879" s="79"/>
      <c r="G879" s="79"/>
    </row>
    <row r="880" spans="1:7" ht="13.2">
      <c r="A880" s="79"/>
      <c r="B880" s="79"/>
      <c r="C880" s="79"/>
      <c r="D880" s="79"/>
      <c r="E880" s="79"/>
      <c r="F880" s="79"/>
      <c r="G880" s="79"/>
    </row>
    <row r="881" spans="1:7" ht="13.2">
      <c r="A881" s="79"/>
      <c r="B881" s="79"/>
      <c r="C881" s="79"/>
      <c r="D881" s="79"/>
      <c r="E881" s="79"/>
      <c r="F881" s="79"/>
      <c r="G881" s="79"/>
    </row>
    <row r="882" spans="1:7" ht="13.2">
      <c r="A882" s="79"/>
      <c r="B882" s="79"/>
      <c r="C882" s="79"/>
      <c r="D882" s="79"/>
      <c r="E882" s="79"/>
      <c r="F882" s="79"/>
      <c r="G882" s="79"/>
    </row>
    <row r="883" spans="1:7" ht="13.2">
      <c r="A883" s="79"/>
      <c r="B883" s="79"/>
      <c r="C883" s="79"/>
      <c r="D883" s="79"/>
      <c r="E883" s="79"/>
      <c r="F883" s="79"/>
      <c r="G883" s="79"/>
    </row>
    <row r="884" spans="1:7" ht="13.2">
      <c r="A884" s="79"/>
      <c r="B884" s="79"/>
      <c r="C884" s="79"/>
      <c r="D884" s="79"/>
      <c r="E884" s="79"/>
      <c r="F884" s="79"/>
      <c r="G884" s="79"/>
    </row>
    <row r="885" spans="1:7" ht="13.2">
      <c r="A885" s="79"/>
      <c r="B885" s="79"/>
      <c r="C885" s="79"/>
      <c r="D885" s="79"/>
      <c r="E885" s="79"/>
      <c r="F885" s="79"/>
      <c r="G885" s="79"/>
    </row>
    <row r="886" spans="1:7" ht="13.2">
      <c r="A886" s="79"/>
      <c r="B886" s="79"/>
      <c r="C886" s="79"/>
      <c r="D886" s="79"/>
      <c r="E886" s="79"/>
      <c r="F886" s="79"/>
      <c r="G886" s="79"/>
    </row>
    <row r="887" spans="1:7" ht="13.2">
      <c r="A887" s="79"/>
      <c r="B887" s="79"/>
      <c r="C887" s="79"/>
      <c r="D887" s="79"/>
      <c r="E887" s="79"/>
      <c r="F887" s="79"/>
      <c r="G887" s="79"/>
    </row>
    <row r="888" spans="1:7" ht="13.2">
      <c r="A888" s="79"/>
      <c r="B888" s="79"/>
      <c r="C888" s="79"/>
      <c r="D888" s="79"/>
      <c r="E888" s="79"/>
      <c r="F888" s="79"/>
      <c r="G888" s="79"/>
    </row>
    <row r="889" spans="1:7" ht="13.2">
      <c r="A889" s="79"/>
      <c r="B889" s="79"/>
      <c r="C889" s="79"/>
      <c r="D889" s="79"/>
      <c r="E889" s="79"/>
      <c r="F889" s="79"/>
      <c r="G889" s="79"/>
    </row>
    <row r="890" spans="1:7" ht="13.2">
      <c r="A890" s="79"/>
      <c r="B890" s="79"/>
      <c r="C890" s="79"/>
      <c r="D890" s="79"/>
      <c r="E890" s="79"/>
      <c r="F890" s="79"/>
      <c r="G890" s="79"/>
    </row>
    <row r="891" spans="1:7" ht="13.2">
      <c r="A891" s="79"/>
      <c r="B891" s="79"/>
      <c r="C891" s="79"/>
      <c r="D891" s="79"/>
      <c r="E891" s="79"/>
      <c r="F891" s="79"/>
      <c r="G891" s="79"/>
    </row>
    <row r="892" spans="1:7" ht="13.2">
      <c r="A892" s="79"/>
      <c r="B892" s="79"/>
      <c r="C892" s="79"/>
      <c r="D892" s="79"/>
      <c r="E892" s="79"/>
      <c r="F892" s="79"/>
      <c r="G892" s="79"/>
    </row>
    <row r="893" spans="1:7" ht="13.2">
      <c r="A893" s="79"/>
      <c r="B893" s="79"/>
      <c r="C893" s="79"/>
      <c r="D893" s="79"/>
      <c r="E893" s="79"/>
      <c r="F893" s="79"/>
      <c r="G893" s="79"/>
    </row>
    <row r="894" spans="1:7" ht="13.2">
      <c r="A894" s="79"/>
      <c r="B894" s="79"/>
      <c r="C894" s="79"/>
      <c r="D894" s="79"/>
      <c r="E894" s="79"/>
      <c r="F894" s="79"/>
      <c r="G894" s="79"/>
    </row>
    <row r="895" spans="1:7" ht="13.2">
      <c r="A895" s="79"/>
      <c r="B895" s="79"/>
      <c r="C895" s="79"/>
      <c r="D895" s="79"/>
      <c r="E895" s="79"/>
      <c r="F895" s="79"/>
      <c r="G895" s="79"/>
    </row>
    <row r="896" spans="1:7" ht="13.2">
      <c r="A896" s="79"/>
      <c r="B896" s="79"/>
      <c r="C896" s="79"/>
      <c r="D896" s="79"/>
      <c r="E896" s="79"/>
      <c r="F896" s="79"/>
      <c r="G896" s="79"/>
    </row>
    <row r="897" spans="1:7" ht="13.2">
      <c r="A897" s="79"/>
      <c r="B897" s="79"/>
      <c r="C897" s="79"/>
      <c r="D897" s="79"/>
      <c r="E897" s="79"/>
      <c r="F897" s="79"/>
      <c r="G897" s="79"/>
    </row>
    <row r="898" spans="1:7" ht="13.2">
      <c r="A898" s="79"/>
      <c r="B898" s="79"/>
      <c r="C898" s="79"/>
      <c r="D898" s="79"/>
      <c r="E898" s="79"/>
      <c r="F898" s="79"/>
      <c r="G898" s="79"/>
    </row>
    <row r="899" spans="1:7" ht="13.2">
      <c r="A899" s="79"/>
      <c r="B899" s="79"/>
      <c r="C899" s="79"/>
      <c r="D899" s="79"/>
      <c r="E899" s="79"/>
      <c r="F899" s="79"/>
      <c r="G899" s="79"/>
    </row>
    <row r="900" spans="1:7" ht="13.2">
      <c r="A900" s="79"/>
      <c r="B900" s="79"/>
      <c r="C900" s="79"/>
      <c r="D900" s="79"/>
      <c r="E900" s="79"/>
      <c r="F900" s="79"/>
      <c r="G900" s="79"/>
    </row>
    <row r="901" spans="1:7" ht="13.2">
      <c r="A901" s="79"/>
      <c r="B901" s="79"/>
      <c r="C901" s="79"/>
      <c r="D901" s="79"/>
      <c r="E901" s="79"/>
      <c r="F901" s="79"/>
      <c r="G901" s="79"/>
    </row>
    <row r="902" spans="1:7" ht="13.2">
      <c r="A902" s="79"/>
      <c r="B902" s="79"/>
      <c r="C902" s="79"/>
      <c r="D902" s="79"/>
      <c r="E902" s="79"/>
      <c r="F902" s="79"/>
      <c r="G902" s="79"/>
    </row>
    <row r="903" spans="1:7" ht="13.2">
      <c r="A903" s="79"/>
      <c r="B903" s="79"/>
      <c r="C903" s="79"/>
      <c r="D903" s="79"/>
      <c r="E903" s="79"/>
      <c r="F903" s="79"/>
      <c r="G903" s="79"/>
    </row>
    <row r="904" spans="1:7" ht="13.2">
      <c r="A904" s="79"/>
      <c r="B904" s="79"/>
      <c r="C904" s="79"/>
      <c r="D904" s="79"/>
      <c r="E904" s="79"/>
      <c r="F904" s="79"/>
      <c r="G904" s="79"/>
    </row>
    <row r="905" spans="1:7" ht="13.2">
      <c r="A905" s="79"/>
      <c r="B905" s="79"/>
      <c r="C905" s="79"/>
      <c r="D905" s="79"/>
      <c r="E905" s="79"/>
      <c r="F905" s="79"/>
      <c r="G905" s="79"/>
    </row>
    <row r="906" spans="1:7" ht="13.2">
      <c r="A906" s="79"/>
      <c r="B906" s="79"/>
      <c r="C906" s="79"/>
      <c r="D906" s="79"/>
      <c r="E906" s="79"/>
      <c r="F906" s="79"/>
      <c r="G906" s="79"/>
    </row>
    <row r="907" spans="1:7" ht="13.2">
      <c r="A907" s="79"/>
      <c r="B907" s="79"/>
      <c r="C907" s="79"/>
      <c r="D907" s="79"/>
      <c r="E907" s="79"/>
      <c r="F907" s="79"/>
      <c r="G907" s="79"/>
    </row>
    <row r="908" spans="1:7" ht="13.2">
      <c r="A908" s="79"/>
      <c r="B908" s="79"/>
      <c r="C908" s="79"/>
      <c r="D908" s="79"/>
      <c r="E908" s="79"/>
      <c r="F908" s="79"/>
      <c r="G908" s="79"/>
    </row>
    <row r="909" spans="1:7" ht="13.2">
      <c r="A909" s="79"/>
      <c r="B909" s="79"/>
      <c r="C909" s="79"/>
      <c r="D909" s="79"/>
      <c r="E909" s="79"/>
      <c r="F909" s="79"/>
      <c r="G909" s="79"/>
    </row>
    <row r="910" spans="1:7" ht="13.2">
      <c r="A910" s="79"/>
      <c r="B910" s="79"/>
      <c r="C910" s="79"/>
      <c r="D910" s="79"/>
      <c r="E910" s="79"/>
      <c r="F910" s="79"/>
      <c r="G910" s="79"/>
    </row>
    <row r="911" spans="1:7" ht="13.2">
      <c r="A911" s="79"/>
      <c r="B911" s="79"/>
      <c r="C911" s="79"/>
      <c r="D911" s="79"/>
      <c r="E911" s="79"/>
      <c r="F911" s="79"/>
      <c r="G911" s="79"/>
    </row>
    <row r="912" spans="1:7" ht="13.2">
      <c r="A912" s="79"/>
      <c r="B912" s="79"/>
      <c r="C912" s="79"/>
      <c r="D912" s="79"/>
      <c r="E912" s="79"/>
      <c r="F912" s="79"/>
      <c r="G912" s="79"/>
    </row>
    <row r="913" spans="1:7" ht="13.2">
      <c r="A913" s="79"/>
      <c r="B913" s="79"/>
      <c r="C913" s="79"/>
      <c r="D913" s="79"/>
      <c r="E913" s="79"/>
      <c r="F913" s="79"/>
      <c r="G913" s="79"/>
    </row>
    <row r="914" spans="1:7" ht="13.2">
      <c r="A914" s="79"/>
      <c r="B914" s="79"/>
      <c r="C914" s="79"/>
      <c r="D914" s="79"/>
      <c r="E914" s="79"/>
      <c r="F914" s="79"/>
      <c r="G914" s="79"/>
    </row>
    <row r="915" spans="1:7" ht="13.2">
      <c r="A915" s="79"/>
      <c r="B915" s="79"/>
      <c r="C915" s="79"/>
      <c r="D915" s="79"/>
      <c r="E915" s="79"/>
      <c r="F915" s="79"/>
      <c r="G915" s="79"/>
    </row>
    <row r="916" spans="1:7" ht="13.2">
      <c r="A916" s="79"/>
      <c r="B916" s="79"/>
      <c r="C916" s="79"/>
      <c r="D916" s="79"/>
      <c r="E916" s="79"/>
      <c r="F916" s="79"/>
      <c r="G916" s="79"/>
    </row>
    <row r="917" spans="1:7" ht="13.2">
      <c r="A917" s="79"/>
      <c r="B917" s="79"/>
      <c r="C917" s="79"/>
      <c r="D917" s="79"/>
      <c r="E917" s="79"/>
      <c r="F917" s="79"/>
      <c r="G917" s="79"/>
    </row>
    <row r="918" spans="1:7" ht="13.2">
      <c r="A918" s="79"/>
      <c r="B918" s="79"/>
      <c r="C918" s="79"/>
      <c r="D918" s="79"/>
      <c r="E918" s="79"/>
      <c r="F918" s="79"/>
      <c r="G918" s="79"/>
    </row>
    <row r="919" spans="1:7" ht="13.2">
      <c r="A919" s="79"/>
      <c r="B919" s="79"/>
      <c r="C919" s="79"/>
      <c r="D919" s="79"/>
      <c r="E919" s="79"/>
      <c r="F919" s="79"/>
      <c r="G919" s="79"/>
    </row>
    <row r="920" spans="1:7" ht="13.2">
      <c r="A920" s="79"/>
      <c r="B920" s="79"/>
      <c r="C920" s="79"/>
      <c r="D920" s="79"/>
      <c r="E920" s="79"/>
      <c r="F920" s="79"/>
      <c r="G920" s="79"/>
    </row>
    <row r="921" spans="1:7" ht="13.2">
      <c r="A921" s="79"/>
      <c r="B921" s="79"/>
      <c r="C921" s="79"/>
      <c r="D921" s="79"/>
      <c r="E921" s="79"/>
      <c r="F921" s="79"/>
      <c r="G921" s="79"/>
    </row>
    <row r="922" spans="1:7" ht="13.2">
      <c r="A922" s="79"/>
      <c r="B922" s="79"/>
      <c r="C922" s="79"/>
      <c r="D922" s="79"/>
      <c r="E922" s="79"/>
      <c r="F922" s="79"/>
      <c r="G922" s="79"/>
    </row>
    <row r="923" spans="1:7" ht="13.2">
      <c r="A923" s="79"/>
      <c r="B923" s="79"/>
      <c r="C923" s="79"/>
      <c r="D923" s="79"/>
      <c r="E923" s="79"/>
      <c r="F923" s="79"/>
      <c r="G923" s="79"/>
    </row>
    <row r="924" spans="1:7" ht="13.2">
      <c r="A924" s="79"/>
      <c r="B924" s="79"/>
      <c r="C924" s="79"/>
      <c r="D924" s="79"/>
      <c r="E924" s="79"/>
      <c r="F924" s="79"/>
      <c r="G924" s="79"/>
    </row>
    <row r="925" spans="1:7" ht="13.2">
      <c r="A925" s="79"/>
      <c r="B925" s="79"/>
      <c r="C925" s="79"/>
      <c r="D925" s="79"/>
      <c r="E925" s="79"/>
      <c r="F925" s="79"/>
      <c r="G925" s="79"/>
    </row>
    <row r="926" spans="1:7" ht="13.2">
      <c r="A926" s="79"/>
      <c r="B926" s="79"/>
      <c r="C926" s="79"/>
      <c r="D926" s="79"/>
      <c r="E926" s="79"/>
      <c r="F926" s="79"/>
      <c r="G926" s="79"/>
    </row>
    <row r="927" spans="1:7" ht="13.2">
      <c r="A927" s="79"/>
      <c r="B927" s="79"/>
      <c r="C927" s="79"/>
      <c r="D927" s="79"/>
      <c r="E927" s="79"/>
      <c r="F927" s="79"/>
      <c r="G927" s="79"/>
    </row>
    <row r="928" spans="1:7" ht="13.2">
      <c r="A928" s="79"/>
      <c r="B928" s="79"/>
      <c r="C928" s="79"/>
      <c r="D928" s="79"/>
      <c r="E928" s="79"/>
      <c r="F928" s="79"/>
      <c r="G928" s="79"/>
    </row>
    <row r="929" spans="1:7" ht="13.2">
      <c r="A929" s="79"/>
      <c r="B929" s="79"/>
      <c r="C929" s="79"/>
      <c r="D929" s="79"/>
      <c r="E929" s="79"/>
      <c r="F929" s="79"/>
      <c r="G929" s="79"/>
    </row>
    <row r="930" spans="1:7" ht="13.2">
      <c r="A930" s="79"/>
      <c r="B930" s="79"/>
      <c r="C930" s="79"/>
      <c r="D930" s="79"/>
      <c r="E930" s="79"/>
      <c r="F930" s="79"/>
      <c r="G930" s="79"/>
    </row>
    <row r="931" spans="1:7" ht="13.2">
      <c r="A931" s="79"/>
      <c r="B931" s="79"/>
      <c r="C931" s="79"/>
      <c r="D931" s="79"/>
      <c r="E931" s="79"/>
      <c r="F931" s="79"/>
      <c r="G931" s="79"/>
    </row>
    <row r="932" spans="1:7" ht="13.2">
      <c r="A932" s="79"/>
      <c r="B932" s="79"/>
      <c r="C932" s="79"/>
      <c r="D932" s="79"/>
      <c r="E932" s="79"/>
      <c r="F932" s="79"/>
      <c r="G932" s="79"/>
    </row>
    <row r="933" spans="1:7" ht="13.2">
      <c r="A933" s="79"/>
      <c r="B933" s="79"/>
      <c r="C933" s="79"/>
      <c r="D933" s="79"/>
      <c r="E933" s="79"/>
      <c r="F933" s="79"/>
      <c r="G933" s="79"/>
    </row>
    <row r="934" spans="1:7" ht="13.2">
      <c r="A934" s="79"/>
      <c r="B934" s="79"/>
      <c r="C934" s="79"/>
      <c r="D934" s="79"/>
      <c r="E934" s="79"/>
      <c r="F934" s="79"/>
      <c r="G934" s="79"/>
    </row>
    <row r="935" spans="1:7" ht="13.2">
      <c r="A935" s="79"/>
      <c r="B935" s="79"/>
      <c r="C935" s="79"/>
      <c r="D935" s="79"/>
      <c r="E935" s="79"/>
      <c r="F935" s="79"/>
      <c r="G935" s="79"/>
    </row>
    <row r="936" spans="1:7" ht="13.2">
      <c r="A936" s="79"/>
      <c r="B936" s="79"/>
      <c r="C936" s="79"/>
      <c r="D936" s="79"/>
      <c r="E936" s="79"/>
      <c r="F936" s="79"/>
      <c r="G936" s="79"/>
    </row>
    <row r="937" spans="1:7" ht="13.2">
      <c r="A937" s="79"/>
      <c r="B937" s="79"/>
      <c r="C937" s="79"/>
      <c r="D937" s="79"/>
      <c r="E937" s="79"/>
      <c r="F937" s="79"/>
      <c r="G937" s="79"/>
    </row>
    <row r="938" spans="1:7" ht="13.2">
      <c r="A938" s="79"/>
      <c r="B938" s="79"/>
      <c r="C938" s="79"/>
      <c r="D938" s="79"/>
      <c r="E938" s="79"/>
      <c r="F938" s="79"/>
      <c r="G938" s="79"/>
    </row>
    <row r="939" spans="1:7" ht="13.2">
      <c r="A939" s="79"/>
      <c r="B939" s="79"/>
      <c r="C939" s="79"/>
      <c r="D939" s="79"/>
      <c r="E939" s="79"/>
      <c r="F939" s="79"/>
      <c r="G939" s="79"/>
    </row>
    <row r="940" spans="1:7" ht="13.2">
      <c r="A940" s="79"/>
      <c r="B940" s="79"/>
      <c r="C940" s="79"/>
      <c r="D940" s="79"/>
      <c r="E940" s="79"/>
      <c r="F940" s="79"/>
      <c r="G940" s="79"/>
    </row>
    <row r="941" spans="1:7" ht="13.2">
      <c r="A941" s="79"/>
      <c r="B941" s="79"/>
      <c r="C941" s="79"/>
      <c r="D941" s="79"/>
      <c r="E941" s="79"/>
      <c r="F941" s="79"/>
      <c r="G941" s="79"/>
    </row>
    <row r="942" spans="1:7" ht="13.2">
      <c r="A942" s="79"/>
      <c r="B942" s="79"/>
      <c r="C942" s="79"/>
      <c r="D942" s="79"/>
      <c r="E942" s="79"/>
      <c r="F942" s="79"/>
      <c r="G942" s="79"/>
    </row>
    <row r="943" spans="1:7" ht="13.2">
      <c r="A943" s="79"/>
      <c r="B943" s="79"/>
      <c r="C943" s="79"/>
      <c r="D943" s="79"/>
      <c r="E943" s="79"/>
      <c r="F943" s="79"/>
      <c r="G943" s="79"/>
    </row>
    <row r="944" spans="1:7" ht="13.2">
      <c r="A944" s="79"/>
      <c r="B944" s="79"/>
      <c r="C944" s="79"/>
      <c r="D944" s="79"/>
      <c r="E944" s="79"/>
      <c r="F944" s="79"/>
      <c r="G944" s="79"/>
    </row>
    <row r="945" spans="1:7" ht="13.2">
      <c r="A945" s="79"/>
      <c r="B945" s="79"/>
      <c r="C945" s="79"/>
      <c r="D945" s="79"/>
      <c r="E945" s="79"/>
      <c r="F945" s="79"/>
      <c r="G945" s="79"/>
    </row>
    <row r="946" spans="1:7" ht="13.2">
      <c r="A946" s="79"/>
      <c r="B946" s="79"/>
      <c r="C946" s="79"/>
      <c r="D946" s="79"/>
      <c r="E946" s="79"/>
      <c r="F946" s="79"/>
      <c r="G946" s="79"/>
    </row>
    <row r="947" spans="1:7" ht="13.2">
      <c r="A947" s="79"/>
      <c r="B947" s="79"/>
      <c r="C947" s="79"/>
      <c r="D947" s="79"/>
      <c r="E947" s="79"/>
      <c r="F947" s="79"/>
      <c r="G947" s="79"/>
    </row>
    <row r="948" spans="1:7" ht="13.2">
      <c r="A948" s="79"/>
      <c r="B948" s="79"/>
      <c r="C948" s="79"/>
      <c r="D948" s="79"/>
      <c r="E948" s="79"/>
      <c r="F948" s="79"/>
      <c r="G948" s="79"/>
    </row>
    <row r="949" spans="1:7" ht="13.2">
      <c r="A949" s="79"/>
      <c r="B949" s="79"/>
      <c r="C949" s="79"/>
      <c r="D949" s="79"/>
      <c r="E949" s="79"/>
      <c r="F949" s="79"/>
      <c r="G949" s="79"/>
    </row>
    <row r="950" spans="1:7" ht="13.2">
      <c r="A950" s="79"/>
      <c r="B950" s="79"/>
      <c r="C950" s="79"/>
      <c r="D950" s="79"/>
      <c r="E950" s="79"/>
      <c r="F950" s="79"/>
      <c r="G950" s="79"/>
    </row>
    <row r="951" spans="1:7" ht="13.2">
      <c r="A951" s="79"/>
      <c r="B951" s="79"/>
      <c r="C951" s="79"/>
      <c r="D951" s="79"/>
      <c r="E951" s="79"/>
      <c r="F951" s="79"/>
      <c r="G951" s="79"/>
    </row>
    <row r="952" spans="1:7" ht="13.2">
      <c r="A952" s="79"/>
      <c r="B952" s="79"/>
      <c r="C952" s="79"/>
      <c r="D952" s="79"/>
      <c r="E952" s="79"/>
      <c r="F952" s="79"/>
      <c r="G952" s="79"/>
    </row>
    <row r="953" spans="1:7" ht="13.2">
      <c r="A953" s="79"/>
      <c r="B953" s="79"/>
      <c r="C953" s="79"/>
      <c r="D953" s="79"/>
      <c r="E953" s="79"/>
      <c r="F953" s="79"/>
      <c r="G953" s="79"/>
    </row>
    <row r="954" spans="1:7" ht="13.2">
      <c r="A954" s="79"/>
      <c r="B954" s="79"/>
      <c r="C954" s="79"/>
      <c r="D954" s="79"/>
      <c r="E954" s="79"/>
      <c r="F954" s="79"/>
      <c r="G954" s="79"/>
    </row>
    <row r="955" spans="1:7" ht="13.2">
      <c r="A955" s="79"/>
      <c r="B955" s="79"/>
      <c r="C955" s="79"/>
      <c r="D955" s="79"/>
      <c r="E955" s="79"/>
      <c r="F955" s="79"/>
      <c r="G955" s="79"/>
    </row>
    <row r="956" spans="1:7" ht="13.2">
      <c r="A956" s="79"/>
      <c r="B956" s="79"/>
      <c r="C956" s="79"/>
      <c r="D956" s="79"/>
      <c r="E956" s="79"/>
      <c r="F956" s="79"/>
      <c r="G956" s="79"/>
    </row>
    <row r="957" spans="1:7" ht="13.2">
      <c r="A957" s="79"/>
      <c r="B957" s="79"/>
      <c r="C957" s="79"/>
      <c r="D957" s="79"/>
      <c r="E957" s="79"/>
      <c r="F957" s="79"/>
      <c r="G957" s="79"/>
    </row>
    <row r="958" spans="1:7" ht="13.2">
      <c r="A958" s="79"/>
      <c r="B958" s="79"/>
      <c r="C958" s="79"/>
      <c r="D958" s="79"/>
      <c r="E958" s="79"/>
      <c r="F958" s="79"/>
      <c r="G958" s="79"/>
    </row>
    <row r="959" spans="1:7" ht="13.2">
      <c r="A959" s="79"/>
      <c r="B959" s="79"/>
      <c r="C959" s="79"/>
      <c r="D959" s="79"/>
      <c r="E959" s="79"/>
      <c r="F959" s="79"/>
      <c r="G959" s="79"/>
    </row>
    <row r="960" spans="1:7" ht="13.2">
      <c r="A960" s="79"/>
      <c r="B960" s="79"/>
      <c r="C960" s="79"/>
      <c r="D960" s="79"/>
      <c r="E960" s="79"/>
      <c r="F960" s="79"/>
      <c r="G960" s="79"/>
    </row>
    <row r="961" spans="1:7" ht="13.2">
      <c r="A961" s="79"/>
      <c r="B961" s="79"/>
      <c r="C961" s="79"/>
      <c r="D961" s="79"/>
      <c r="E961" s="79"/>
      <c r="F961" s="79"/>
      <c r="G961" s="79"/>
    </row>
    <row r="962" spans="1:7" ht="13.2">
      <c r="A962" s="79"/>
      <c r="B962" s="79"/>
      <c r="C962" s="79"/>
      <c r="D962" s="79"/>
      <c r="E962" s="79"/>
      <c r="F962" s="79"/>
      <c r="G962" s="79"/>
    </row>
    <row r="963" spans="1:7" ht="13.2">
      <c r="A963" s="79"/>
      <c r="B963" s="79"/>
      <c r="C963" s="79"/>
      <c r="D963" s="79"/>
      <c r="E963" s="79"/>
      <c r="F963" s="79"/>
      <c r="G963" s="79"/>
    </row>
    <row r="964" spans="1:7" ht="13.2">
      <c r="A964" s="79"/>
      <c r="B964" s="79"/>
      <c r="C964" s="79"/>
      <c r="D964" s="79"/>
      <c r="E964" s="79"/>
      <c r="F964" s="79"/>
      <c r="G964" s="79"/>
    </row>
    <row r="965" spans="1:7" ht="13.2">
      <c r="A965" s="79"/>
      <c r="B965" s="79"/>
      <c r="C965" s="79"/>
      <c r="D965" s="79"/>
      <c r="E965" s="79"/>
      <c r="F965" s="79"/>
      <c r="G965" s="79"/>
    </row>
    <row r="966" spans="1:7" ht="13.2">
      <c r="A966" s="79"/>
      <c r="B966" s="79"/>
      <c r="C966" s="79"/>
      <c r="D966" s="79"/>
      <c r="E966" s="79"/>
      <c r="F966" s="79"/>
      <c r="G966" s="79"/>
    </row>
    <row r="967" spans="1:7" ht="13.2">
      <c r="A967" s="79"/>
      <c r="B967" s="79"/>
      <c r="C967" s="79"/>
      <c r="D967" s="79"/>
      <c r="E967" s="79"/>
      <c r="F967" s="79"/>
      <c r="G967" s="79"/>
    </row>
    <row r="968" spans="1:7" ht="13.2">
      <c r="A968" s="79"/>
      <c r="B968" s="79"/>
      <c r="C968" s="79"/>
      <c r="D968" s="79"/>
      <c r="E968" s="79"/>
      <c r="F968" s="79"/>
      <c r="G968" s="79"/>
    </row>
    <row r="969" spans="1:7" ht="13.2">
      <c r="A969" s="79"/>
      <c r="B969" s="79"/>
      <c r="C969" s="79"/>
      <c r="D969" s="79"/>
      <c r="E969" s="79"/>
      <c r="F969" s="79"/>
      <c r="G969" s="79"/>
    </row>
    <row r="970" spans="1:7" ht="13.2">
      <c r="A970" s="79"/>
      <c r="B970" s="79"/>
      <c r="C970" s="79"/>
      <c r="D970" s="79"/>
      <c r="E970" s="79"/>
      <c r="F970" s="79"/>
      <c r="G970" s="79"/>
    </row>
    <row r="971" spans="1:7" ht="13.2">
      <c r="A971" s="79"/>
      <c r="B971" s="79"/>
      <c r="C971" s="79"/>
      <c r="D971" s="79"/>
      <c r="E971" s="79"/>
      <c r="F971" s="79"/>
      <c r="G971" s="79"/>
    </row>
    <row r="972" spans="1:7" ht="13.2">
      <c r="A972" s="79"/>
      <c r="B972" s="79"/>
      <c r="C972" s="79"/>
      <c r="D972" s="79"/>
      <c r="E972" s="79"/>
      <c r="F972" s="79"/>
      <c r="G972" s="79"/>
    </row>
    <row r="973" spans="1:7" ht="13.2">
      <c r="A973" s="79"/>
      <c r="B973" s="79"/>
      <c r="C973" s="79"/>
      <c r="D973" s="79"/>
      <c r="E973" s="79"/>
      <c r="F973" s="79"/>
      <c r="G973" s="79"/>
    </row>
    <row r="974" spans="1:7" ht="13.2">
      <c r="A974" s="79"/>
      <c r="B974" s="79"/>
      <c r="C974" s="79"/>
      <c r="D974" s="79"/>
      <c r="E974" s="79"/>
      <c r="F974" s="79"/>
      <c r="G974" s="79"/>
    </row>
    <row r="975" spans="1:7" ht="13.2">
      <c r="A975" s="79"/>
      <c r="B975" s="79"/>
      <c r="C975" s="79"/>
      <c r="D975" s="79"/>
      <c r="E975" s="79"/>
      <c r="F975" s="79"/>
      <c r="G975" s="79"/>
    </row>
    <row r="976" spans="1:7" ht="13.2">
      <c r="A976" s="79"/>
      <c r="B976" s="79"/>
      <c r="C976" s="79"/>
      <c r="D976" s="79"/>
      <c r="E976" s="79"/>
      <c r="F976" s="79"/>
      <c r="G976" s="79"/>
    </row>
    <row r="977" spans="1:7" ht="13.2">
      <c r="A977" s="79"/>
      <c r="B977" s="79"/>
      <c r="C977" s="79"/>
      <c r="D977" s="79"/>
      <c r="E977" s="79"/>
      <c r="F977" s="79"/>
      <c r="G977" s="79"/>
    </row>
    <row r="978" spans="1:7" ht="13.2">
      <c r="A978" s="79"/>
      <c r="B978" s="79"/>
      <c r="C978" s="79"/>
      <c r="D978" s="79"/>
      <c r="E978" s="79"/>
      <c r="F978" s="79"/>
      <c r="G978" s="79"/>
    </row>
    <row r="979" spans="1:7" ht="13.2">
      <c r="A979" s="79"/>
      <c r="B979" s="79"/>
      <c r="C979" s="79"/>
      <c r="D979" s="79"/>
      <c r="E979" s="79"/>
      <c r="F979" s="79"/>
      <c r="G979" s="79"/>
    </row>
    <row r="980" spans="1:7" ht="13.2">
      <c r="A980" s="79"/>
      <c r="B980" s="79"/>
      <c r="C980" s="79"/>
      <c r="D980" s="79"/>
      <c r="E980" s="79"/>
      <c r="F980" s="79"/>
      <c r="G980" s="79"/>
    </row>
    <row r="981" spans="1:7" ht="13.2">
      <c r="A981" s="79"/>
      <c r="B981" s="79"/>
      <c r="C981" s="79"/>
      <c r="D981" s="79"/>
      <c r="E981" s="79"/>
      <c r="F981" s="79"/>
      <c r="G981" s="79"/>
    </row>
    <row r="982" spans="1:7" ht="13.2">
      <c r="A982" s="79"/>
      <c r="B982" s="79"/>
      <c r="C982" s="79"/>
      <c r="D982" s="79"/>
      <c r="E982" s="79"/>
      <c r="F982" s="79"/>
      <c r="G982" s="79"/>
    </row>
    <row r="983" spans="1:7" ht="13.2">
      <c r="A983" s="79"/>
      <c r="B983" s="79"/>
      <c r="C983" s="79"/>
      <c r="D983" s="79"/>
      <c r="E983" s="79"/>
      <c r="F983" s="79"/>
      <c r="G983" s="79"/>
    </row>
    <row r="984" spans="1:7" ht="13.2">
      <c r="A984" s="79"/>
      <c r="B984" s="79"/>
      <c r="C984" s="79"/>
      <c r="D984" s="79"/>
      <c r="E984" s="79"/>
      <c r="F984" s="79"/>
      <c r="G984" s="79"/>
    </row>
    <row r="985" spans="1:7" ht="13.2">
      <c r="A985" s="79"/>
      <c r="B985" s="79"/>
      <c r="C985" s="79"/>
      <c r="D985" s="79"/>
      <c r="E985" s="79"/>
      <c r="F985" s="79"/>
      <c r="G985" s="79"/>
    </row>
    <row r="986" spans="1:7" ht="13.2">
      <c r="A986" s="79"/>
      <c r="B986" s="79"/>
      <c r="C986" s="79"/>
      <c r="D986" s="79"/>
      <c r="E986" s="79"/>
      <c r="F986" s="79"/>
      <c r="G986" s="79"/>
    </row>
    <row r="987" spans="1:7" ht="13.2">
      <c r="A987" s="79"/>
      <c r="B987" s="79"/>
      <c r="C987" s="79"/>
      <c r="D987" s="79"/>
      <c r="E987" s="79"/>
      <c r="F987" s="79"/>
      <c r="G987" s="7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Facebook</vt:lpstr>
      <vt:lpstr>Google Ads</vt:lpstr>
      <vt:lpstr>Site Visits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neha</cp:lastModifiedBy>
  <dcterms:modified xsi:type="dcterms:W3CDTF">2021-03-07T19:11:47Z</dcterms:modified>
</cp:coreProperties>
</file>