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have\AppData\Local\Temp\com.getupnote.desktop\files\2c64f983-e554-4a81-940e-41bd4a9aed70\"/>
    </mc:Choice>
  </mc:AlternateContent>
  <xr:revisionPtr revIDLastSave="0" documentId="13_ncr:1_{4C168547-EC75-46A4-BB42-D6AA005D88C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nalysis" sheetId="2" r:id="rId1"/>
    <sheet name="GP" sheetId="1" r:id="rId2"/>
  </sheet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2" l="1"/>
  <c r="H32" i="2"/>
  <c r="H22" i="2"/>
  <c r="H23" i="2"/>
  <c r="H24" i="2"/>
  <c r="H25" i="2"/>
  <c r="H26" i="2"/>
  <c r="H27" i="2"/>
  <c r="H28" i="2"/>
  <c r="H29" i="2"/>
  <c r="H30" i="2"/>
  <c r="H31" i="2"/>
  <c r="H21" i="2"/>
  <c r="E32" i="2"/>
  <c r="E15" i="2"/>
  <c r="K23" i="1"/>
  <c r="K8" i="1"/>
  <c r="K10" i="1"/>
  <c r="K4" i="1"/>
  <c r="K25" i="1"/>
  <c r="K24" i="1"/>
  <c r="K13" i="1"/>
  <c r="K6" i="1"/>
  <c r="K3" i="1"/>
  <c r="K22" i="1"/>
  <c r="K14" i="1"/>
  <c r="K17" i="1"/>
  <c r="K20" i="1"/>
  <c r="K21" i="1"/>
  <c r="K18" i="1"/>
  <c r="K2" i="1"/>
  <c r="K7" i="1"/>
  <c r="K9" i="1"/>
  <c r="K5" i="1"/>
  <c r="K15" i="1"/>
  <c r="K16" i="1"/>
  <c r="K11" i="1"/>
  <c r="K12" i="1"/>
  <c r="K46" i="1"/>
  <c r="K31" i="1"/>
  <c r="K27" i="1"/>
  <c r="K50" i="1"/>
  <c r="K40" i="1"/>
  <c r="K42" i="1"/>
  <c r="K29" i="1"/>
  <c r="K39" i="1"/>
  <c r="K38" i="1"/>
  <c r="K49" i="1"/>
  <c r="K36" i="1"/>
  <c r="K48" i="1"/>
  <c r="K47" i="1"/>
  <c r="K43" i="1"/>
  <c r="K26" i="1"/>
  <c r="K30" i="1"/>
  <c r="K44" i="1"/>
  <c r="K41" i="1"/>
  <c r="K28" i="1"/>
  <c r="K34" i="1"/>
  <c r="K45" i="1"/>
  <c r="K32" i="1"/>
  <c r="K37" i="1"/>
  <c r="K35" i="1"/>
  <c r="K33" i="1"/>
  <c r="K60" i="1"/>
  <c r="K55" i="1"/>
  <c r="K56" i="1"/>
  <c r="K63" i="1"/>
  <c r="K66" i="1"/>
  <c r="K51" i="1"/>
  <c r="K57" i="1"/>
  <c r="K67" i="1"/>
  <c r="K58" i="1"/>
  <c r="K53" i="1"/>
  <c r="K59" i="1"/>
  <c r="K61" i="1"/>
  <c r="K54" i="1"/>
  <c r="K52" i="1"/>
  <c r="K62" i="1"/>
  <c r="K65" i="1"/>
  <c r="K64" i="1"/>
  <c r="K77" i="1"/>
  <c r="K86" i="1"/>
  <c r="K83" i="1"/>
  <c r="K74" i="1"/>
  <c r="K80" i="1"/>
  <c r="K69" i="1"/>
  <c r="K78" i="1"/>
  <c r="K85" i="1"/>
  <c r="K89" i="1"/>
  <c r="K79" i="1"/>
  <c r="K72" i="1"/>
  <c r="K91" i="1"/>
  <c r="K71" i="1"/>
  <c r="K82" i="1"/>
  <c r="K81" i="1"/>
  <c r="K88" i="1"/>
  <c r="K84" i="1"/>
  <c r="K68" i="1"/>
  <c r="K73" i="1"/>
  <c r="K75" i="1"/>
  <c r="K87" i="1"/>
  <c r="K90" i="1"/>
  <c r="K70" i="1"/>
  <c r="K76" i="1"/>
  <c r="K106" i="1"/>
  <c r="K92" i="1"/>
  <c r="K105" i="1"/>
  <c r="K96" i="1"/>
  <c r="K107" i="1"/>
  <c r="K101" i="1"/>
  <c r="K103" i="1"/>
  <c r="K100" i="1"/>
  <c r="K102" i="1"/>
  <c r="K99" i="1"/>
  <c r="K97" i="1"/>
  <c r="K108" i="1"/>
  <c r="K95" i="1"/>
  <c r="K94" i="1"/>
  <c r="K98" i="1"/>
  <c r="K93" i="1"/>
  <c r="K104" i="1"/>
  <c r="K109" i="1"/>
  <c r="K130" i="1"/>
  <c r="K112" i="1"/>
  <c r="K114" i="1"/>
  <c r="K124" i="1"/>
  <c r="K111" i="1"/>
  <c r="K129" i="1"/>
  <c r="K119" i="1"/>
  <c r="K120" i="1"/>
  <c r="K127" i="1"/>
  <c r="K132" i="1"/>
  <c r="K118" i="1"/>
  <c r="K128" i="1"/>
  <c r="K117" i="1"/>
  <c r="K115" i="1"/>
  <c r="K121" i="1"/>
  <c r="K113" i="1"/>
  <c r="K131" i="1"/>
  <c r="K122" i="1"/>
  <c r="K125" i="1"/>
  <c r="K133" i="1"/>
  <c r="K126" i="1"/>
  <c r="K123" i="1"/>
  <c r="K110" i="1"/>
  <c r="K116" i="1"/>
  <c r="K145" i="1"/>
  <c r="K139" i="1"/>
  <c r="K134" i="1"/>
  <c r="K141" i="1"/>
  <c r="K136" i="1"/>
  <c r="K142" i="1"/>
  <c r="K137" i="1"/>
  <c r="K148" i="1"/>
  <c r="K143" i="1"/>
  <c r="K138" i="1"/>
  <c r="K147" i="1"/>
  <c r="K146" i="1"/>
  <c r="K144" i="1"/>
  <c r="K140" i="1"/>
  <c r="K135" i="1"/>
  <c r="K161" i="1"/>
  <c r="K149" i="1"/>
  <c r="K152" i="1"/>
  <c r="K167" i="1"/>
  <c r="K151" i="1"/>
  <c r="K162" i="1"/>
  <c r="K172" i="1"/>
  <c r="K153" i="1"/>
  <c r="K169" i="1"/>
  <c r="K166" i="1"/>
  <c r="K150" i="1"/>
  <c r="K155" i="1"/>
  <c r="K165" i="1"/>
  <c r="K160" i="1"/>
  <c r="K164" i="1"/>
  <c r="K158" i="1"/>
  <c r="K159" i="1"/>
  <c r="K171" i="1"/>
  <c r="K157" i="1"/>
  <c r="K163" i="1"/>
  <c r="K173" i="1"/>
  <c r="K154" i="1"/>
  <c r="K156" i="1"/>
  <c r="K170" i="1"/>
  <c r="K168" i="1"/>
  <c r="K178" i="1"/>
  <c r="K180" i="1"/>
  <c r="K174" i="1"/>
  <c r="K179" i="1"/>
  <c r="K175" i="1"/>
  <c r="K177" i="1"/>
  <c r="K176" i="1"/>
  <c r="K181" i="1"/>
  <c r="K189" i="1"/>
  <c r="K200" i="1"/>
  <c r="K202" i="1"/>
  <c r="K186" i="1"/>
  <c r="K206" i="1"/>
  <c r="K193" i="1"/>
  <c r="K208" i="1"/>
  <c r="K218" i="1"/>
  <c r="K199" i="1"/>
  <c r="K182" i="1"/>
  <c r="K188" i="1"/>
  <c r="K213" i="1"/>
  <c r="K192" i="1"/>
  <c r="K201" i="1"/>
  <c r="K205" i="1"/>
  <c r="K217" i="1"/>
  <c r="K191" i="1"/>
  <c r="K190" i="1"/>
  <c r="K207" i="1"/>
  <c r="K184" i="1"/>
  <c r="K196" i="1"/>
  <c r="K194" i="1"/>
  <c r="K203" i="1"/>
  <c r="K209" i="1"/>
  <c r="K195" i="1"/>
  <c r="K187" i="1"/>
  <c r="K183" i="1"/>
  <c r="K215" i="1"/>
  <c r="K210" i="1"/>
  <c r="K212" i="1"/>
  <c r="K214" i="1"/>
  <c r="K204" i="1"/>
  <c r="K185" i="1"/>
  <c r="K211" i="1"/>
  <c r="K216" i="1"/>
  <c r="K198" i="1"/>
  <c r="K197" i="1"/>
  <c r="K220" i="1"/>
  <c r="K237" i="1"/>
  <c r="K233" i="1"/>
  <c r="K222" i="1"/>
  <c r="K239" i="1"/>
  <c r="K238" i="1"/>
  <c r="K221" i="1"/>
  <c r="K234" i="1"/>
  <c r="K223" i="1"/>
  <c r="K242" i="1"/>
  <c r="K231" i="1"/>
  <c r="K228" i="1"/>
  <c r="K230" i="1"/>
  <c r="K219" i="1"/>
  <c r="K235" i="1"/>
  <c r="K225" i="1"/>
  <c r="K226" i="1"/>
  <c r="K241" i="1"/>
  <c r="K232" i="1"/>
  <c r="K227" i="1"/>
  <c r="K224" i="1"/>
  <c r="K236" i="1"/>
  <c r="K240" i="1"/>
  <c r="K229" i="1"/>
  <c r="K19" i="1"/>
  <c r="L229" i="1"/>
  <c r="L240" i="1"/>
  <c r="L236" i="1"/>
  <c r="L224" i="1"/>
  <c r="L227" i="1"/>
  <c r="L232" i="1"/>
  <c r="L241" i="1"/>
  <c r="L226" i="1"/>
  <c r="L225" i="1"/>
  <c r="L235" i="1"/>
  <c r="L219" i="1"/>
  <c r="L230" i="1"/>
  <c r="L228" i="1"/>
  <c r="L231" i="1"/>
  <c r="L242" i="1"/>
  <c r="L223" i="1"/>
  <c r="L234" i="1"/>
  <c r="L221" i="1"/>
  <c r="L238" i="1"/>
  <c r="L239" i="1"/>
  <c r="L222" i="1"/>
  <c r="L233" i="1"/>
  <c r="L237" i="1"/>
  <c r="L220" i="1"/>
  <c r="L197" i="1"/>
  <c r="L198" i="1"/>
  <c r="L216" i="1"/>
  <c r="L211" i="1"/>
  <c r="L185" i="1"/>
  <c r="L204" i="1"/>
  <c r="L214" i="1"/>
  <c r="L212" i="1"/>
  <c r="L210" i="1"/>
  <c r="L215" i="1"/>
  <c r="L183" i="1"/>
  <c r="L187" i="1"/>
  <c r="L195" i="1"/>
  <c r="L209" i="1"/>
  <c r="L203" i="1"/>
  <c r="L194" i="1"/>
  <c r="L196" i="1"/>
  <c r="L184" i="1"/>
  <c r="L207" i="1"/>
  <c r="L190" i="1"/>
  <c r="L191" i="1"/>
  <c r="L217" i="1"/>
  <c r="L205" i="1"/>
  <c r="L201" i="1"/>
  <c r="L192" i="1"/>
  <c r="L213" i="1"/>
  <c r="L188" i="1"/>
  <c r="L182" i="1"/>
  <c r="L199" i="1"/>
  <c r="L218" i="1"/>
  <c r="L208" i="1"/>
  <c r="L193" i="1"/>
  <c r="L206" i="1"/>
  <c r="L186" i="1"/>
  <c r="L202" i="1"/>
  <c r="L200" i="1"/>
  <c r="L189" i="1"/>
  <c r="L181" i="1"/>
  <c r="L176" i="1"/>
  <c r="L177" i="1"/>
  <c r="L175" i="1"/>
  <c r="L179" i="1"/>
  <c r="L174" i="1"/>
  <c r="L180" i="1"/>
  <c r="L178" i="1"/>
  <c r="L168" i="1"/>
  <c r="L170" i="1"/>
  <c r="L156" i="1"/>
  <c r="L154" i="1"/>
  <c r="L173" i="1"/>
  <c r="L163" i="1"/>
  <c r="L157" i="1"/>
  <c r="L171" i="1"/>
  <c r="L159" i="1"/>
  <c r="L158" i="1"/>
  <c r="L164" i="1"/>
  <c r="L160" i="1"/>
  <c r="L165" i="1"/>
  <c r="L155" i="1"/>
  <c r="L150" i="1"/>
  <c r="L166" i="1"/>
  <c r="L169" i="1"/>
  <c r="L153" i="1"/>
  <c r="L172" i="1"/>
  <c r="L162" i="1"/>
  <c r="L151" i="1"/>
  <c r="L167" i="1"/>
  <c r="L152" i="1"/>
  <c r="L149" i="1"/>
  <c r="L161" i="1"/>
  <c r="L135" i="1"/>
  <c r="L140" i="1"/>
  <c r="L144" i="1"/>
  <c r="L146" i="1"/>
  <c r="L147" i="1"/>
  <c r="L138" i="1"/>
  <c r="L143" i="1"/>
  <c r="L148" i="1"/>
  <c r="L137" i="1"/>
  <c r="L142" i="1"/>
  <c r="L136" i="1"/>
  <c r="L141" i="1"/>
  <c r="L134" i="1"/>
  <c r="L139" i="1"/>
  <c r="L145" i="1"/>
  <c r="L116" i="1"/>
  <c r="L110" i="1"/>
  <c r="L123" i="1"/>
  <c r="L126" i="1"/>
  <c r="L133" i="1"/>
  <c r="L125" i="1"/>
  <c r="L122" i="1"/>
  <c r="L131" i="1"/>
  <c r="L113" i="1"/>
  <c r="L121" i="1"/>
  <c r="L115" i="1"/>
  <c r="L117" i="1"/>
  <c r="L128" i="1"/>
  <c r="L118" i="1"/>
  <c r="L132" i="1"/>
  <c r="L127" i="1"/>
  <c r="L120" i="1"/>
  <c r="L119" i="1"/>
  <c r="L129" i="1"/>
  <c r="L111" i="1"/>
  <c r="L124" i="1"/>
  <c r="L114" i="1"/>
  <c r="L112" i="1"/>
  <c r="L130" i="1"/>
  <c r="L109" i="1"/>
  <c r="L104" i="1"/>
  <c r="L93" i="1"/>
  <c r="L98" i="1"/>
  <c r="L94" i="1"/>
  <c r="L95" i="1"/>
  <c r="L108" i="1"/>
  <c r="L97" i="1"/>
  <c r="L99" i="1"/>
  <c r="L102" i="1"/>
  <c r="L100" i="1"/>
  <c r="L103" i="1"/>
  <c r="L101" i="1"/>
  <c r="L107" i="1"/>
  <c r="L96" i="1"/>
  <c r="L105" i="1"/>
  <c r="L92" i="1"/>
  <c r="L106" i="1"/>
  <c r="L76" i="1"/>
  <c r="L70" i="1"/>
  <c r="L90" i="1"/>
  <c r="L87" i="1"/>
  <c r="L75" i="1"/>
  <c r="L73" i="1"/>
  <c r="L68" i="1"/>
  <c r="L84" i="1"/>
  <c r="L88" i="1"/>
  <c r="L81" i="1"/>
  <c r="L82" i="1"/>
  <c r="L71" i="1"/>
  <c r="L91" i="1"/>
  <c r="L72" i="1"/>
  <c r="L79" i="1"/>
  <c r="L89" i="1"/>
  <c r="L85" i="1"/>
  <c r="L78" i="1"/>
  <c r="L69" i="1"/>
  <c r="L80" i="1"/>
  <c r="L74" i="1"/>
  <c r="L83" i="1"/>
  <c r="L86" i="1"/>
  <c r="L77" i="1"/>
  <c r="L64" i="1"/>
  <c r="L65" i="1"/>
  <c r="L62" i="1"/>
  <c r="L52" i="1"/>
  <c r="L54" i="1"/>
  <c r="L61" i="1"/>
  <c r="L59" i="1"/>
  <c r="L53" i="1"/>
  <c r="L58" i="1"/>
  <c r="L67" i="1"/>
  <c r="L57" i="1"/>
  <c r="L51" i="1"/>
  <c r="L66" i="1"/>
  <c r="L63" i="1"/>
  <c r="L56" i="1"/>
  <c r="L55" i="1"/>
  <c r="L60" i="1"/>
  <c r="L33" i="1"/>
  <c r="L35" i="1"/>
  <c r="L37" i="1"/>
  <c r="L32" i="1"/>
  <c r="L45" i="1"/>
  <c r="L34" i="1"/>
  <c r="L28" i="1"/>
  <c r="L41" i="1"/>
  <c r="L44" i="1"/>
  <c r="L30" i="1"/>
  <c r="L26" i="1"/>
  <c r="L43" i="1"/>
  <c r="L47" i="1"/>
  <c r="L48" i="1"/>
  <c r="L36" i="1"/>
  <c r="L49" i="1"/>
  <c r="L38" i="1"/>
  <c r="L39" i="1"/>
  <c r="L29" i="1"/>
  <c r="L42" i="1"/>
  <c r="L40" i="1"/>
  <c r="L50" i="1"/>
  <c r="L27" i="1"/>
  <c r="L31" i="1"/>
  <c r="L46" i="1"/>
  <c r="L12" i="1"/>
  <c r="L11" i="1"/>
  <c r="L16" i="1"/>
  <c r="L15" i="1"/>
  <c r="L5" i="1"/>
  <c r="L9" i="1"/>
  <c r="L7" i="1"/>
  <c r="L2" i="1"/>
  <c r="L18" i="1"/>
  <c r="L21" i="1"/>
  <c r="L20" i="1"/>
  <c r="L17" i="1"/>
  <c r="L14" i="1"/>
  <c r="L22" i="1"/>
  <c r="L3" i="1"/>
  <c r="L6" i="1"/>
  <c r="L13" i="1"/>
  <c r="L24" i="1"/>
  <c r="L25" i="1"/>
  <c r="L4" i="1"/>
  <c r="L10" i="1"/>
  <c r="L8" i="1"/>
  <c r="L23" i="1"/>
  <c r="L19" i="1"/>
  <c r="F32" i="2"/>
  <c r="F28" i="2"/>
  <c r="F24" i="2"/>
  <c r="D32" i="2"/>
  <c r="D28" i="2"/>
  <c r="D24" i="2"/>
  <c r="F31" i="2"/>
  <c r="F27" i="2"/>
  <c r="F23" i="2"/>
  <c r="D31" i="2"/>
  <c r="D27" i="2"/>
  <c r="D23" i="2"/>
  <c r="F30" i="2"/>
  <c r="F26" i="2"/>
  <c r="F22" i="2"/>
  <c r="D30" i="2"/>
  <c r="D26" i="2"/>
  <c r="D22" i="2"/>
  <c r="F29" i="2"/>
  <c r="F25" i="2"/>
  <c r="F21" i="2"/>
  <c r="D29" i="2"/>
  <c r="D25" i="2"/>
  <c r="D21" i="2"/>
  <c r="F15" i="2"/>
  <c r="F14" i="2"/>
  <c r="F13" i="2"/>
  <c r="F12" i="2"/>
  <c r="F11" i="2"/>
  <c r="F10" i="2"/>
  <c r="F9" i="2"/>
  <c r="F8" i="2"/>
  <c r="F7" i="2"/>
  <c r="F6" i="2"/>
  <c r="F5" i="2"/>
  <c r="F4" i="2"/>
  <c r="D15" i="2"/>
  <c r="D14" i="2"/>
  <c r="D13" i="2"/>
  <c r="D12" i="2"/>
  <c r="D11" i="2"/>
  <c r="D10" i="2"/>
  <c r="D9" i="2"/>
  <c r="D8" i="2"/>
  <c r="D7" i="2"/>
  <c r="D6" i="2"/>
  <c r="D5" i="2"/>
  <c r="D4" i="2"/>
</calcChain>
</file>

<file path=xl/sharedStrings.xml><?xml version="1.0" encoding="utf-8"?>
<sst xmlns="http://schemas.openxmlformats.org/spreadsheetml/2006/main" count="522" uniqueCount="260">
  <si>
    <t>MANDAL</t>
  </si>
  <si>
    <t>PANCHAYAT</t>
  </si>
  <si>
    <t>SC</t>
  </si>
  <si>
    <t>ST</t>
  </si>
  <si>
    <t>OTHERS</t>
  </si>
  <si>
    <t>TOTAL</t>
  </si>
  <si>
    <t>EMP_HOUSEHOLD</t>
  </si>
  <si>
    <t>EMP_PERSONS</t>
  </si>
  <si>
    <t>PERSON_DAYS</t>
  </si>
  <si>
    <t>Mandal &amp; Panchayat</t>
  </si>
  <si>
    <t>BHUPALPALLY</t>
  </si>
  <si>
    <t>AMUDALAPALLY</t>
  </si>
  <si>
    <t>AZAMNAGAR</t>
  </si>
  <si>
    <t>BHAVSINGHPALLE</t>
  </si>
  <si>
    <t>DEEKSHAKUNTA</t>
  </si>
  <si>
    <t>DUDEKULAPALLE</t>
  </si>
  <si>
    <t>GOLLABUDHARAM</t>
  </si>
  <si>
    <t>GORLAVEEDU</t>
  </si>
  <si>
    <t>GUDADPALLE</t>
  </si>
  <si>
    <t>GURRAMPET</t>
  </si>
  <si>
    <t>KAMALAPUR</t>
  </si>
  <si>
    <t>KOMPALLE</t>
  </si>
  <si>
    <t>KOTHAPALLE</t>
  </si>
  <si>
    <t>LAMBADI THANDI</t>
  </si>
  <si>
    <t>LAMBADITHANDA(RAMNAI</t>
  </si>
  <si>
    <t>MORANCHAPALLE</t>
  </si>
  <si>
    <t>NAGARAM</t>
  </si>
  <si>
    <t>NANDIGAMA</t>
  </si>
  <si>
    <t>NEREDPALLE</t>
  </si>
  <si>
    <t>PAMBAPUR</t>
  </si>
  <si>
    <t>PEDDAPUR</t>
  </si>
  <si>
    <t>RAMPUR</t>
  </si>
  <si>
    <t>SHYAMNAGAR</t>
  </si>
  <si>
    <t>SUBBAKKAPALLE</t>
  </si>
  <si>
    <t>VAJINEPALLE</t>
  </si>
  <si>
    <t>CHITYAL</t>
  </si>
  <si>
    <t>ANDUKUTHANDA</t>
  </si>
  <si>
    <t>BHAVUSINGHPALLE</t>
  </si>
  <si>
    <t>CHAINPAKA</t>
  </si>
  <si>
    <t>CHALLAGARIGE</t>
  </si>
  <si>
    <t>CHINTAKUNTARAMAIAHPA</t>
  </si>
  <si>
    <t>DOOTHPALLE</t>
  </si>
  <si>
    <t>GIDDEMUTHARAM</t>
  </si>
  <si>
    <t>GOPALAPUR</t>
  </si>
  <si>
    <t>GUNTURPALLE</t>
  </si>
  <si>
    <t>JADALPET</t>
  </si>
  <si>
    <t>JOOKAL</t>
  </si>
  <si>
    <t>KAILAPUR</t>
  </si>
  <si>
    <t>KALVAPALLE</t>
  </si>
  <si>
    <t>KOTHAPET</t>
  </si>
  <si>
    <t>LAXMIPUR</t>
  </si>
  <si>
    <t>MUCHINIPARTHY</t>
  </si>
  <si>
    <t>NAWABPETA</t>
  </si>
  <si>
    <t>NINEPAKA</t>
  </si>
  <si>
    <t>PASIGADDATHANDA</t>
  </si>
  <si>
    <t>THIRUMALAPUR</t>
  </si>
  <si>
    <t>VARIKOLPALLE</t>
  </si>
  <si>
    <t>VENCHARANI</t>
  </si>
  <si>
    <t>VODITHAL</t>
  </si>
  <si>
    <t>YALETI RAMAIAHPALLE</t>
  </si>
  <si>
    <t>GHANPUR</t>
  </si>
  <si>
    <t>APPAIAHPALLE</t>
  </si>
  <si>
    <t>BASWARAJPALLE</t>
  </si>
  <si>
    <t>BUDHARAM</t>
  </si>
  <si>
    <t>BURRAKAYALAGUDEM</t>
  </si>
  <si>
    <t>CHELPUR</t>
  </si>
  <si>
    <t>DHARMARAOPET</t>
  </si>
  <si>
    <t>GANDHINAGAR</t>
  </si>
  <si>
    <t>GOLLAPALLE</t>
  </si>
  <si>
    <t>KARKAPALLE</t>
  </si>
  <si>
    <t>KONDAPUR</t>
  </si>
  <si>
    <t>LAXMAREDDIPALLE</t>
  </si>
  <si>
    <t>MYLARAM</t>
  </si>
  <si>
    <t>NAGARAMPALLE</t>
  </si>
  <si>
    <t>PARUSHARAMPALLE</t>
  </si>
  <si>
    <t>SEETHARAMPUR</t>
  </si>
  <si>
    <t>VENKATESHWARLAPALLE</t>
  </si>
  <si>
    <t>KATARAM</t>
  </si>
  <si>
    <t>ADIVARAMPETA</t>
  </si>
  <si>
    <t>ANKOOSAPUR</t>
  </si>
  <si>
    <t>BAYYARAM</t>
  </si>
  <si>
    <t>CHIDNEPALLI</t>
  </si>
  <si>
    <t>CHINTHAKANI</t>
  </si>
  <si>
    <t>DAMERAKUNTA</t>
  </si>
  <si>
    <t>DHANWADA</t>
  </si>
  <si>
    <t>DHARMASAGAR</t>
  </si>
  <si>
    <t>GANGARAM</t>
  </si>
  <si>
    <t>GUMMALAPALLE</t>
  </si>
  <si>
    <t>GUNDRATHPALLY</t>
  </si>
  <si>
    <t>IBRAHIMPALLY</t>
  </si>
  <si>
    <t>JADARAOPET</t>
  </si>
  <si>
    <t>KOTHAPALLY</t>
  </si>
  <si>
    <t>MADDULAPALLY</t>
  </si>
  <si>
    <t>MEDIPALLY</t>
  </si>
  <si>
    <t>NASTURPALLI</t>
  </si>
  <si>
    <t>ODIPELAVANCHA</t>
  </si>
  <si>
    <t>PRATHAPGIRI</t>
  </si>
  <si>
    <t>REGULAGUDEM</t>
  </si>
  <si>
    <t>SHANKERPALLY</t>
  </si>
  <si>
    <t>VEERAPUR</t>
  </si>
  <si>
    <t>VILASAGAR</t>
  </si>
  <si>
    <t>MAHADEVPUR</t>
  </si>
  <si>
    <t>AMBATPALLE</t>
  </si>
  <si>
    <t>ANNARAM</t>
  </si>
  <si>
    <t>BEGLUR</t>
  </si>
  <si>
    <t>BOMMAPUR</t>
  </si>
  <si>
    <t>BRAHMANPALLE</t>
  </si>
  <si>
    <t>CHINDRAPALLY</t>
  </si>
  <si>
    <t>EDAPALLY</t>
  </si>
  <si>
    <t>ELKESWARAM</t>
  </si>
  <si>
    <t>ENKAPALLY</t>
  </si>
  <si>
    <t>KALESHWARAM</t>
  </si>
  <si>
    <t>KUDURPALLE</t>
  </si>
  <si>
    <t>MAHADEVPOOR</t>
  </si>
  <si>
    <t>METPALLY</t>
  </si>
  <si>
    <t>MUDDULAPALLE</t>
  </si>
  <si>
    <t>PALGULA</t>
  </si>
  <si>
    <t>PEDDAMPET</t>
  </si>
  <si>
    <t>RAPALLEKOTA</t>
  </si>
  <si>
    <t>SURARAM</t>
  </si>
  <si>
    <t>MAHAMUTHARAM</t>
  </si>
  <si>
    <t>BORLAGUDEM</t>
  </si>
  <si>
    <t>GANDIKAMARAM</t>
  </si>
  <si>
    <t>JEELAPALLY</t>
  </si>
  <si>
    <t>KANKUNOOR</t>
  </si>
  <si>
    <t>KORLAKUNTA</t>
  </si>
  <si>
    <t>MADARAM</t>
  </si>
  <si>
    <t>MAHABOOBPALLY</t>
  </si>
  <si>
    <t>MULUGUPALLY</t>
  </si>
  <si>
    <t>MUTHARAM</t>
  </si>
  <si>
    <t>NALLAGUNTAMENAJIPET</t>
  </si>
  <si>
    <t>NARISINGPUR</t>
  </si>
  <si>
    <t>NIMMAGUDEM</t>
  </si>
  <si>
    <t>PEGADAPALLY</t>
  </si>
  <si>
    <t>POLARAM</t>
  </si>
  <si>
    <t>PREMNAGAR</t>
  </si>
  <si>
    <t>REDDIPALLY</t>
  </si>
  <si>
    <t>SINGAMPALLE</t>
  </si>
  <si>
    <t>SINGARAM</t>
  </si>
  <si>
    <t>STAMBAMPALLY (PK)</t>
  </si>
  <si>
    <t>STAMBAMPALLY (PP)</t>
  </si>
  <si>
    <t>VAJNEPALLE</t>
  </si>
  <si>
    <t>YAMANPALLY</t>
  </si>
  <si>
    <t>YATNARAM</t>
  </si>
  <si>
    <t>MALHARRAO</t>
  </si>
  <si>
    <t>ADVALAPALLI</t>
  </si>
  <si>
    <t>ANSANPALLY</t>
  </si>
  <si>
    <t>CHINNA THUNDLA</t>
  </si>
  <si>
    <t>DUBBAPETA</t>
  </si>
  <si>
    <t>IPPALAPALLY</t>
  </si>
  <si>
    <t>KONDAMPET</t>
  </si>
  <si>
    <t>KOYYURU</t>
  </si>
  <si>
    <t>MALLAIAHPALLY</t>
  </si>
  <si>
    <t>MALLARAM</t>
  </si>
  <si>
    <t>NACHARAM</t>
  </si>
  <si>
    <t>PEDDATHUNDLA</t>
  </si>
  <si>
    <t>RUDRARAM</t>
  </si>
  <si>
    <t>THADICHERLA</t>
  </si>
  <si>
    <t>VALLEMKUNTA</t>
  </si>
  <si>
    <t>YEDLAPALLY</t>
  </si>
  <si>
    <t>MOGULLAPALLY</t>
  </si>
  <si>
    <t>AKINEPALLE</t>
  </si>
  <si>
    <t>ANKUSHAPUR</t>
  </si>
  <si>
    <t>BANGALAPALLE</t>
  </si>
  <si>
    <t>CHINTHALAPALLE</t>
  </si>
  <si>
    <t>GENESHPALLE</t>
  </si>
  <si>
    <t>GUDIPAHAD</t>
  </si>
  <si>
    <t>GUNDLAKARTHY</t>
  </si>
  <si>
    <t>ISSIPET</t>
  </si>
  <si>
    <t>KASULAPAD</t>
  </si>
  <si>
    <t>KORIKISHALA</t>
  </si>
  <si>
    <t>MEDARAMETLA</t>
  </si>
  <si>
    <t>METTUPALLE</t>
  </si>
  <si>
    <t>MOGULLAPALLE</t>
  </si>
  <si>
    <t>MOTLAPALLE</t>
  </si>
  <si>
    <t>MULKALAPALLE</t>
  </si>
  <si>
    <t>NARSINGAPUR</t>
  </si>
  <si>
    <t>PARLAPALLE</t>
  </si>
  <si>
    <t>PATHA ISSIPETA</t>
  </si>
  <si>
    <t>PEDDAKOMATIPALLE</t>
  </si>
  <si>
    <t>PIDISILLA</t>
  </si>
  <si>
    <t>POTHUGUL</t>
  </si>
  <si>
    <t>RANGAPURAM</t>
  </si>
  <si>
    <t>VEMULAPALLE</t>
  </si>
  <si>
    <t>YELLAREDDIPALLE</t>
  </si>
  <si>
    <t>PALIMELA</t>
  </si>
  <si>
    <t>DAMMUR</t>
  </si>
  <si>
    <t>LANKALAGADDA</t>
  </si>
  <si>
    <t>MODED</t>
  </si>
  <si>
    <t>MUKNUR</t>
  </si>
  <si>
    <t>NEELAMPALLY</t>
  </si>
  <si>
    <t>PALMELA</t>
  </si>
  <si>
    <t>PANKENA</t>
  </si>
  <si>
    <t>SARVAIPETA</t>
  </si>
  <si>
    <t>REGONDA</t>
  </si>
  <si>
    <t>BHAGIRTHIPETA</t>
  </si>
  <si>
    <t>CHENCHUPALLY</t>
  </si>
  <si>
    <t>CHENNAPOOR</t>
  </si>
  <si>
    <t>CHINNAKODEPAKA</t>
  </si>
  <si>
    <t>DAMARANCHAPALLY</t>
  </si>
  <si>
    <t>DAMMANNAPET</t>
  </si>
  <si>
    <t>DUMPILLAPALLI</t>
  </si>
  <si>
    <t>GHANDINAGAR</t>
  </si>
  <si>
    <t>GUDEPALLE</t>
  </si>
  <si>
    <t>IJJAIAHPALLY</t>
  </si>
  <si>
    <t>JAGGAIAHPET</t>
  </si>
  <si>
    <t>KANAPARTHY</t>
  </si>
  <si>
    <t>KODAVATANCHA</t>
  </si>
  <si>
    <t>KONARAOPET</t>
  </si>
  <si>
    <t>KOTHAPALLI</t>
  </si>
  <si>
    <t>KOTHAPALLIGORI</t>
  </si>
  <si>
    <t>LAMBADI THANDA</t>
  </si>
  <si>
    <t>LINGALA</t>
  </si>
  <si>
    <t>MADATHAPALLI</t>
  </si>
  <si>
    <t>NAGURLAPALLI</t>
  </si>
  <si>
    <t>NARAYANAPUR</t>
  </si>
  <si>
    <t>NIZAMPALLI</t>
  </si>
  <si>
    <t>PEDDAMPALLI</t>
  </si>
  <si>
    <t>POCHAMPALLI</t>
  </si>
  <si>
    <t>PONUGONDLA</t>
  </si>
  <si>
    <t>RAJAKKAPALLY</t>
  </si>
  <si>
    <t>RAMAGUNDALAPALLY</t>
  </si>
  <si>
    <t>RAMANNAGUDEM</t>
  </si>
  <si>
    <t>RANAGAIAHPALLI</t>
  </si>
  <si>
    <t>REPAKA</t>
  </si>
  <si>
    <t>REPAKA PALLI</t>
  </si>
  <si>
    <t>ROOPIREDDI PALLI</t>
  </si>
  <si>
    <t>ROYAPALLI</t>
  </si>
  <si>
    <t>SULTHANPUR</t>
  </si>
  <si>
    <t>TIRUMALAGIRI</t>
  </si>
  <si>
    <t>VENKATESHWARAPALLI</t>
  </si>
  <si>
    <t>TEKUMATLA</t>
  </si>
  <si>
    <t>AREPALLY</t>
  </si>
  <si>
    <t>ASHIREDDIPALLE</t>
  </si>
  <si>
    <t>BANDAPALLE</t>
  </si>
  <si>
    <t>BORNAPALLE</t>
  </si>
  <si>
    <t>DUBYALA</t>
  </si>
  <si>
    <t>DWARAKAPET</t>
  </si>
  <si>
    <t>EMPAID</t>
  </si>
  <si>
    <t>GARMILLAPALLE</t>
  </si>
  <si>
    <t>GUMMADAVELLI</t>
  </si>
  <si>
    <t>KUNDANPALLE</t>
  </si>
  <si>
    <t>MANDALORIPALLY</t>
  </si>
  <si>
    <t>PANGIDIPALLE</t>
  </si>
  <si>
    <t>PEDDAMPALLE</t>
  </si>
  <si>
    <t>RAGHAVAPUR</t>
  </si>
  <si>
    <t>RAGHAVAREDDIPET</t>
  </si>
  <si>
    <t>RAMAKISTAPUR (V)</t>
  </si>
  <si>
    <t>RAMAKISTAPUR(T)</t>
  </si>
  <si>
    <t>SOMANPALLE</t>
  </si>
  <si>
    <t>VELCHAL</t>
  </si>
  <si>
    <t>VELLAMPALLE</t>
  </si>
  <si>
    <t>VENKATRAOPALLE(B)</t>
  </si>
  <si>
    <t>ACTIVE CARD</t>
  </si>
  <si>
    <t>AVG PER ACTIVE CARD</t>
  </si>
  <si>
    <t>Row Labels</t>
  </si>
  <si>
    <t>Grand Total</t>
  </si>
  <si>
    <t>ACTIVE</t>
  </si>
  <si>
    <t>PERSON DAYS</t>
  </si>
  <si>
    <t>DAYS PER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</si>
</sst>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Roboto"/>
      <scheme val="minor"/>
    </font>
    <font>
      <sz val="10"/>
      <color theme="1"/>
      <name val="Roboto"/>
      <scheme val="minor"/>
    </font>
    <font>
      <b/>
      <sz val="10"/>
      <color theme="1"/>
      <name val="Roboto"/>
      <scheme val="minor"/>
    </font>
    <font>
      <sz val="12"/>
      <color theme="1"/>
      <name val="Calibri"/>
    </font>
    <font>
      <b/>
      <sz val="10"/>
      <color rgb="FF000000"/>
      <name val="Roboto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2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2" fontId="1" fillId="0" borderId="0" xfId="0" applyNumberFormat="1" applyFont="1"/>
    <xf numFmtId="0" fontId="0" fillId="0" borderId="1" xfId="0" applyBorder="1"/>
    <xf numFmtId="0" fontId="0" fillId="0" borderId="1" xfId="0" pivotButton="1" applyBorder="1"/>
    <xf numFmtId="0" fontId="0" fillId="0" borderId="2" xfId="0" applyBorder="1" applyAlignment="1">
      <alignment horizontal="left"/>
    </xf>
    <xf numFmtId="0" fontId="0" fillId="0" borderId="2" xfId="0" applyNumberFormat="1" applyBorder="1"/>
    <xf numFmtId="2" fontId="0" fillId="0" borderId="2" xfId="0" applyNumberFormat="1" applyBorder="1"/>
    <xf numFmtId="0" fontId="0" fillId="0" borderId="2" xfId="0" applyBorder="1"/>
    <xf numFmtId="2" fontId="4" fillId="0" borderId="2" xfId="0" applyNumberFormat="1" applyFont="1" applyBorder="1"/>
    <xf numFmtId="0" fontId="4" fillId="0" borderId="2" xfId="0" applyFont="1" applyBorder="1"/>
    <xf numFmtId="0" fontId="0" fillId="0" borderId="3" xfId="0" applyBorder="1"/>
    <xf numFmtId="0" fontId="0" fillId="0" borderId="2" xfId="0" applyFill="1" applyBorder="1"/>
    <xf numFmtId="0" fontId="4" fillId="0" borderId="4" xfId="0" applyNumberFormat="1" applyFont="1" applyBorder="1"/>
    <xf numFmtId="0" fontId="4" fillId="0" borderId="5" xfId="0" applyNumberFormat="1" applyFont="1" applyBorder="1"/>
    <xf numFmtId="0" fontId="4" fillId="0" borderId="4" xfId="0" applyFont="1" applyBorder="1" applyAlignment="1">
      <alignment horizontal="left"/>
    </xf>
  </cellXfs>
  <cellStyles count="1">
    <cellStyle name="Normal" xfId="0" builtinId="0"/>
  </cellStyles>
  <dxfs count="48"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scheme val="minor"/>
      </font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8F2EB"/>
          <bgColor rgb="FFF8F2E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A677"/>
          <bgColor rgb="FFCCA677"/>
        </patternFill>
      </fill>
    </dxf>
    <dxf>
      <fill>
        <patternFill patternType="solid">
          <fgColor rgb="FFF8F2EB"/>
          <bgColor rgb="FFF8F2E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A677"/>
          <bgColor rgb="FFCCA677"/>
        </patternFill>
      </fill>
    </dxf>
  </dxfs>
  <tableStyles count="15">
    <tableStyle name="GP-style" pivot="0" count="3" xr9:uid="{00000000-0011-0000-FFFF-FFFF00000000}">
      <tableStyleElement type="headerRow" dxfId="47"/>
      <tableStyleElement type="firstRowStripe" dxfId="46"/>
      <tableStyleElement type="secondRowStripe" dxfId="45"/>
    </tableStyle>
    <tableStyle name="Pivot Table 2-style" pivot="0" count="3" xr9:uid="{00000000-0011-0000-FFFF-FFFF01000000}">
      <tableStyleElement type="headerRow" dxfId="44"/>
      <tableStyleElement type="firstRowStripe" dxfId="43"/>
      <tableStyleElement type="secondRowStripe" dxfId="42"/>
    </tableStyle>
    <tableStyle name="District_Emp-style" pivot="0" count="3" xr9:uid="{00000000-0011-0000-FFFF-FFFF02000000}">
      <tableStyleElement type="headerRow" dxfId="41"/>
      <tableStyleElement type="firstRowStripe" dxfId="40"/>
      <tableStyleElement type="secondRowStripe" dxfId="39"/>
    </tableStyle>
    <tableStyle name="District_Emp-style 2" pivot="0" count="2" xr9:uid="{00000000-0011-0000-FFFF-FFFF03000000}">
      <tableStyleElement type="firstRowStripe" dxfId="38"/>
      <tableStyleElement type="secondRowStripe" dxfId="37"/>
    </tableStyle>
    <tableStyle name="Wage-style" pivot="0" count="3" xr9:uid="{00000000-0011-0000-FFFF-FFFF04000000}">
      <tableStyleElement type="headerRow" dxfId="36"/>
      <tableStyleElement type="firstRowStripe" dxfId="35"/>
      <tableStyleElement type="secondRowStripe" dxfId="34"/>
    </tableStyle>
    <tableStyle name="Active-style" pivot="0" count="3" xr9:uid="{00000000-0011-0000-FFFF-FFFF05000000}">
      <tableStyleElement type="headerRow" dxfId="33"/>
      <tableStyleElement type="firstRowStripe" dxfId="32"/>
      <tableStyleElement type="secondRowStripe" dxfId="31"/>
    </tableStyle>
    <tableStyle name="Delayed-style" pivot="0" count="3" xr9:uid="{00000000-0011-0000-FFFF-FFFF06000000}">
      <tableStyleElement type="headerRow" dxfId="30"/>
      <tableStyleElement type="firstRowStripe" dxfId="29"/>
      <tableStyleElement type="secondRowStripe" dxfId="28"/>
    </tableStyle>
    <tableStyle name="FTO-style" pivot="0" count="3" xr9:uid="{00000000-0011-0000-FFFF-FFFF07000000}">
      <tableStyleElement type="headerRow" dxfId="27"/>
      <tableStyleElement type="firstRowStripe" dxfId="26"/>
      <tableStyleElement type="secondRowStripe" dxfId="25"/>
    </tableStyle>
    <tableStyle name="Analysis-style" pivot="0" count="2" xr9:uid="{00000000-0011-0000-FFFF-FFFF08000000}">
      <tableStyleElement type="firstRowStripe" dxfId="24"/>
      <tableStyleElement type="secondRowStripe" dxfId="23"/>
    </tableStyle>
    <tableStyle name="Analysis-style 2" pivot="0" count="3" xr9:uid="{00000000-0011-0000-FFFF-FFFF09000000}">
      <tableStyleElement type="headerRow" dxfId="22"/>
      <tableStyleElement type="firstRowStripe" dxfId="21"/>
      <tableStyleElement type="secondRowStripe" dxfId="20"/>
    </tableStyle>
    <tableStyle name="Analysis-style 3" pivot="0" count="3" xr9:uid="{00000000-0011-0000-FFFF-FFFF0A000000}">
      <tableStyleElement type="headerRow" dxfId="19"/>
      <tableStyleElement type="firstRowStripe" dxfId="18"/>
      <tableStyleElement type="secondRowStripe" dxfId="17"/>
    </tableStyle>
    <tableStyle name="Analysis-style 4" pivot="0" count="2" xr9:uid="{00000000-0011-0000-FFFF-FFFF0B000000}">
      <tableStyleElement type="firstRowStripe" dxfId="16"/>
      <tableStyleElement type="secondRowStripe" dxfId="15"/>
    </tableStyle>
    <tableStyle name="District_Active-style" pivot="0" count="3" xr9:uid="{00000000-0011-0000-FFFF-FFFF0C000000}">
      <tableStyleElement type="headerRow" dxfId="14"/>
      <tableStyleElement type="firstRowStripe" dxfId="13"/>
      <tableStyleElement type="secondRowStripe" dxfId="12"/>
    </tableStyle>
    <tableStyle name="District_DA-style" pivot="0" count="3" xr9:uid="{00000000-0011-0000-FFFF-FFFF0D000000}">
      <tableStyleElement type="headerRow" dxfId="11"/>
      <tableStyleElement type="firstRowStripe" dxfId="10"/>
      <tableStyleElement type="secondRowStripe" dxfId="9"/>
    </tableStyle>
    <tableStyle name="TIMELY_PAYMENT-style" pivot="0" count="3" xr9:uid="{00000000-0011-0000-FFFF-FFFF0E000000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vesh Mishra" refreshedDate="45057.705381944441" createdVersion="8" refreshedVersion="8" minRefreshableVersion="3" recordCount="241" xr:uid="{1D8817D6-69E3-4F84-B03F-0FFDE172BB64}">
  <cacheSource type="worksheet">
    <worksheetSource name="Table_1"/>
  </cacheSource>
  <cacheFields count="12">
    <cacheField name="MANDAL" numFmtId="0">
      <sharedItems count="11">
        <s v="BHUPALPALLY"/>
        <s v="CHITYAL"/>
        <s v="GHANPUR"/>
        <s v="KATARAM"/>
        <s v="MAHADEVPUR"/>
        <s v="MAHAMUTHARAM"/>
        <s v="MALHARRAO"/>
        <s v="MOGULLAPALLY"/>
        <s v="PALIMELA"/>
        <s v="REGONDA"/>
        <s v="TEKUMATLA"/>
      </sharedItems>
    </cacheField>
    <cacheField name="PANCHAYAT" numFmtId="0">
      <sharedItems/>
    </cacheField>
    <cacheField name="SC" numFmtId="0">
      <sharedItems containsSemiMixedTypes="0" containsString="0" containsNumber="1" containsInteger="1" minValue="0" maxValue="687"/>
    </cacheField>
    <cacheField name="ST" numFmtId="0">
      <sharedItems containsSemiMixedTypes="0" containsString="0" containsNumber="1" containsInteger="1" minValue="0" maxValue="329"/>
    </cacheField>
    <cacheField name="OTHERS" numFmtId="0">
      <sharedItems containsSemiMixedTypes="0" containsString="0" containsNumber="1" containsInteger="1" minValue="0" maxValue="2065"/>
    </cacheField>
    <cacheField name="TOTAL" numFmtId="0">
      <sharedItems containsSemiMixedTypes="0" containsString="0" containsNumber="1" containsInteger="1" minValue="56" maxValue="2519"/>
    </cacheField>
    <cacheField name="ACTIVE CARD" numFmtId="0">
      <sharedItems containsSemiMixedTypes="0" containsString="0" containsNumber="1" containsInteger="1" minValue="47" maxValue="1184"/>
    </cacheField>
    <cacheField name="EMP_HOUSEHOLD" numFmtId="0">
      <sharedItems containsSemiMixedTypes="0" containsString="0" containsNumber="1" containsInteger="1" minValue="35" maxValue="980"/>
    </cacheField>
    <cacheField name="EMP_PERSONS" numFmtId="0">
      <sharedItems containsSemiMixedTypes="0" containsString="0" containsNumber="1" containsInteger="1" minValue="55" maxValue="1701"/>
    </cacheField>
    <cacheField name="PERSON_DAYS" numFmtId="0">
      <sharedItems containsSemiMixedTypes="0" containsString="0" containsNumber="1" containsInteger="1" minValue="1180" maxValue="49621"/>
    </cacheField>
    <cacheField name="AVG PER ACTIVE CARD" numFmtId="2">
      <sharedItems containsSemiMixedTypes="0" containsString="0" containsNumber="1" minValue="12.979452054794521" maxValue="75.849816849816847"/>
    </cacheField>
    <cacheField name="Mandal &amp; Panchayat" numFmtId="2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x v="0"/>
    <s v="NANDIGAMA"/>
    <n v="63"/>
    <n v="137"/>
    <n v="75"/>
    <n v="275"/>
    <n v="273"/>
    <n v="268"/>
    <n v="524"/>
    <n v="20707"/>
    <n v="75.849816849816847"/>
    <e v="#NAME?"/>
  </r>
  <r>
    <x v="0"/>
    <s v="KAMALAPUR"/>
    <n v="159"/>
    <n v="211"/>
    <n v="398"/>
    <n v="768"/>
    <n v="585"/>
    <n v="593"/>
    <n v="1100"/>
    <n v="43585"/>
    <n v="74.504273504273499"/>
    <e v="#NAME?"/>
  </r>
  <r>
    <x v="0"/>
    <s v="DUDEKULAPALLE"/>
    <n v="9"/>
    <n v="100"/>
    <n v="124"/>
    <n v="233"/>
    <n v="206"/>
    <n v="198"/>
    <n v="405"/>
    <n v="13871"/>
    <n v="67.334951456310677"/>
    <e v="#NAME?"/>
  </r>
  <r>
    <x v="0"/>
    <s v="PEDDAPUR"/>
    <n v="74"/>
    <n v="17"/>
    <n v="391"/>
    <n v="482"/>
    <n v="454"/>
    <n v="415"/>
    <n v="780"/>
    <n v="29306"/>
    <n v="64.550660792951547"/>
    <e v="#NAME?"/>
  </r>
  <r>
    <x v="0"/>
    <s v="GURRAMPET"/>
    <n v="82"/>
    <n v="137"/>
    <n v="284"/>
    <n v="503"/>
    <n v="425"/>
    <n v="399"/>
    <n v="807"/>
    <n v="25704"/>
    <n v="60.48"/>
    <e v="#NAME?"/>
  </r>
  <r>
    <x v="0"/>
    <s v="NEREDPALLE"/>
    <n v="60"/>
    <n v="31"/>
    <n v="384"/>
    <n v="475"/>
    <n v="435"/>
    <n v="412"/>
    <n v="933"/>
    <n v="24027"/>
    <n v="55.234482758620686"/>
    <e v="#NAME?"/>
  </r>
  <r>
    <x v="0"/>
    <s v="BHAVSINGHPALLE"/>
    <n v="3"/>
    <n v="61"/>
    <n v="161"/>
    <n v="225"/>
    <n v="218"/>
    <n v="204"/>
    <n v="391"/>
    <n v="11755"/>
    <n v="53.922018348623851"/>
    <e v="#NAME?"/>
  </r>
  <r>
    <x v="0"/>
    <s v="PAMBAPUR"/>
    <n v="85"/>
    <n v="27"/>
    <n v="324"/>
    <n v="436"/>
    <n v="413"/>
    <n v="375"/>
    <n v="702"/>
    <n v="21582"/>
    <n v="52.256658595641646"/>
    <e v="#NAME?"/>
  </r>
  <r>
    <x v="0"/>
    <s v="DEEKSHAKUNTA"/>
    <n v="93"/>
    <n v="32"/>
    <n v="121"/>
    <n v="246"/>
    <n v="235"/>
    <n v="218"/>
    <n v="363"/>
    <n v="11974"/>
    <n v="50.9531914893617"/>
    <e v="#NAME?"/>
  </r>
  <r>
    <x v="0"/>
    <s v="SUBBAKKAPALLE"/>
    <n v="35"/>
    <n v="119"/>
    <n v="16"/>
    <n v="170"/>
    <n v="145"/>
    <n v="136"/>
    <n v="255"/>
    <n v="7372"/>
    <n v="50.841379310344827"/>
    <e v="#NAME?"/>
  </r>
  <r>
    <x v="0"/>
    <s v="VAJINEPALLE"/>
    <n v="62"/>
    <n v="6"/>
    <n v="198"/>
    <n v="266"/>
    <n v="198"/>
    <n v="193"/>
    <n v="322"/>
    <n v="10054"/>
    <n v="50.777777777777779"/>
    <e v="#NAME?"/>
  </r>
  <r>
    <x v="0"/>
    <s v="GUDADPALLE"/>
    <n v="70"/>
    <n v="18"/>
    <n v="280"/>
    <n v="368"/>
    <n v="326"/>
    <n v="308"/>
    <n v="513"/>
    <n v="16549"/>
    <n v="50.763803680981596"/>
    <e v="#NAME?"/>
  </r>
  <r>
    <x v="0"/>
    <s v="KOTHAPALLE"/>
    <n v="196"/>
    <n v="2"/>
    <n v="245"/>
    <n v="443"/>
    <n v="298"/>
    <n v="301"/>
    <n v="592"/>
    <n v="14754"/>
    <n v="49.510067114093957"/>
    <e v="#NAME?"/>
  </r>
  <r>
    <x v="0"/>
    <s v="RAMPUR"/>
    <n v="49"/>
    <n v="125"/>
    <n v="138"/>
    <n v="312"/>
    <n v="274"/>
    <n v="243"/>
    <n v="417"/>
    <n v="12181"/>
    <n v="44.456204379562045"/>
    <e v="#NAME?"/>
  </r>
  <r>
    <x v="0"/>
    <s v="SHYAMNAGAR"/>
    <n v="18"/>
    <n v="23"/>
    <n v="184"/>
    <n v="225"/>
    <n v="127"/>
    <n v="123"/>
    <n v="232"/>
    <n v="5587"/>
    <n v="43.99212598425197"/>
    <e v="#NAME?"/>
  </r>
  <r>
    <x v="0"/>
    <s v="LAMBADI THANDI"/>
    <n v="4"/>
    <n v="166"/>
    <n v="2"/>
    <n v="172"/>
    <n v="173"/>
    <n v="175"/>
    <n v="394"/>
    <n v="7371"/>
    <n v="42.606936416184972"/>
    <e v="#NAME?"/>
  </r>
  <r>
    <x v="0"/>
    <s v="NAGARAM"/>
    <n v="195"/>
    <n v="165"/>
    <n v="454"/>
    <n v="814"/>
    <n v="637"/>
    <n v="595"/>
    <n v="1041"/>
    <n v="24977"/>
    <n v="39.210361067503925"/>
    <e v="#NAME?"/>
  </r>
  <r>
    <x v="0"/>
    <s v="AMUDALAPALLY"/>
    <n v="64"/>
    <n v="1"/>
    <n v="9"/>
    <n v="74"/>
    <n v="67"/>
    <n v="58"/>
    <n v="103"/>
    <n v="2576"/>
    <n v="38.447761194029852"/>
    <e v="#NAME?"/>
  </r>
  <r>
    <x v="0"/>
    <s v="LAMBADITHANDA(RAMNAI"/>
    <n v="8"/>
    <n v="82"/>
    <n v="0"/>
    <n v="90"/>
    <n v="77"/>
    <n v="71"/>
    <n v="136"/>
    <n v="2934"/>
    <n v="38.103896103896105"/>
    <e v="#NAME?"/>
  </r>
  <r>
    <x v="0"/>
    <s v="MORANCHAPALLE"/>
    <n v="45"/>
    <n v="36"/>
    <n v="407"/>
    <n v="488"/>
    <n v="239"/>
    <n v="203"/>
    <n v="386"/>
    <n v="8972"/>
    <n v="37.539748953974893"/>
    <e v="#NAME?"/>
  </r>
  <r>
    <x v="0"/>
    <s v="KOMPALLE"/>
    <n v="119"/>
    <n v="93"/>
    <n v="666"/>
    <n v="878"/>
    <n v="459"/>
    <n v="425"/>
    <n v="875"/>
    <n v="17184"/>
    <n v="37.437908496732028"/>
    <e v="#NAME?"/>
  </r>
  <r>
    <x v="0"/>
    <s v="AZAMNAGAR"/>
    <n v="105"/>
    <n v="56"/>
    <n v="797"/>
    <n v="958"/>
    <n v="611"/>
    <n v="533"/>
    <n v="1000"/>
    <n v="21330"/>
    <n v="34.909983633387888"/>
    <e v="#NAME?"/>
  </r>
  <r>
    <x v="0"/>
    <s v="GORLAVEEDU"/>
    <n v="127"/>
    <n v="157"/>
    <n v="1059"/>
    <n v="1343"/>
    <n v="915"/>
    <n v="764"/>
    <n v="1535"/>
    <n v="24958"/>
    <n v="27.276502732240438"/>
    <e v="#NAME?"/>
  </r>
  <r>
    <x v="0"/>
    <s v="GOLLABUDHARAM"/>
    <n v="140"/>
    <n v="56"/>
    <n v="132"/>
    <n v="328"/>
    <n v="280"/>
    <n v="182"/>
    <n v="322"/>
    <n v="7422"/>
    <n v="26.507142857142856"/>
    <e v="#NAME?"/>
  </r>
  <r>
    <x v="1"/>
    <s v="KOTHAPET"/>
    <n v="37"/>
    <n v="0"/>
    <n v="161"/>
    <n v="198"/>
    <n v="199"/>
    <n v="184"/>
    <n v="393"/>
    <n v="13606"/>
    <n v="68.371859296482413"/>
    <e v="#NAME?"/>
  </r>
  <r>
    <x v="1"/>
    <s v="CHAINPAKA"/>
    <n v="117"/>
    <n v="114"/>
    <n v="119"/>
    <n v="350"/>
    <n v="114"/>
    <n v="126"/>
    <n v="219"/>
    <n v="7654"/>
    <n v="67.140350877192986"/>
    <e v="#NAME?"/>
  </r>
  <r>
    <x v="1"/>
    <s v="NINEPAKA"/>
    <n v="132"/>
    <n v="63"/>
    <n v="574"/>
    <n v="769"/>
    <n v="542"/>
    <n v="533"/>
    <n v="1103"/>
    <n v="36144"/>
    <n v="66.686346863468628"/>
    <e v="#NAME?"/>
  </r>
  <r>
    <x v="1"/>
    <s v="DOOTHPALLE"/>
    <n v="45"/>
    <n v="2"/>
    <n v="140"/>
    <n v="187"/>
    <n v="183"/>
    <n v="156"/>
    <n v="303"/>
    <n v="11958"/>
    <n v="65.344262295081961"/>
    <e v="#NAME?"/>
  </r>
  <r>
    <x v="1"/>
    <s v="LAXMIPUR"/>
    <n v="4"/>
    <n v="105"/>
    <n v="3"/>
    <n v="112"/>
    <n v="112"/>
    <n v="102"/>
    <n v="172"/>
    <n v="7283"/>
    <n v="65.026785714285708"/>
    <e v="#NAME?"/>
  </r>
  <r>
    <x v="1"/>
    <s v="BHAVUSINGHPALLE"/>
    <n v="35"/>
    <n v="53"/>
    <n v="243"/>
    <n v="331"/>
    <n v="246"/>
    <n v="262"/>
    <n v="491"/>
    <n v="15775"/>
    <n v="64.126016260162601"/>
    <e v="#NAME?"/>
  </r>
  <r>
    <x v="1"/>
    <s v="VARIKOLPALLE"/>
    <n v="7"/>
    <n v="0"/>
    <n v="188"/>
    <n v="195"/>
    <n v="176"/>
    <n v="178"/>
    <n v="361"/>
    <n v="11106"/>
    <n v="63.102272727272727"/>
    <e v="#NAME?"/>
  </r>
  <r>
    <x v="1"/>
    <s v="YALETI RAMAIAHPALLE"/>
    <n v="0"/>
    <n v="0"/>
    <n v="126"/>
    <n v="126"/>
    <n v="114"/>
    <n v="104"/>
    <n v="199"/>
    <n v="7123"/>
    <n v="62.482456140350877"/>
    <e v="#NAME?"/>
  </r>
  <r>
    <x v="1"/>
    <s v="PASIGADDATHANDA"/>
    <n v="0"/>
    <n v="108"/>
    <n v="18"/>
    <n v="126"/>
    <n v="124"/>
    <n v="124"/>
    <n v="206"/>
    <n v="7651"/>
    <n v="61.701612903225808"/>
    <e v="#NAME?"/>
  </r>
  <r>
    <x v="1"/>
    <s v="VODITHAL"/>
    <n v="101"/>
    <n v="9"/>
    <n v="265"/>
    <n v="375"/>
    <n v="370"/>
    <n v="345"/>
    <n v="617"/>
    <n v="22580"/>
    <n v="61.027027027027025"/>
    <e v="#NAME?"/>
  </r>
  <r>
    <x v="1"/>
    <s v="JADALPET"/>
    <n v="214"/>
    <n v="1"/>
    <n v="645"/>
    <n v="860"/>
    <n v="483"/>
    <n v="483"/>
    <n v="1050"/>
    <n v="29028"/>
    <n v="60.099378881987576"/>
    <e v="#NAME?"/>
  </r>
  <r>
    <x v="1"/>
    <s v="VENCHARANI"/>
    <n v="39"/>
    <n v="51"/>
    <n v="144"/>
    <n v="234"/>
    <n v="133"/>
    <n v="135"/>
    <n v="257"/>
    <n v="7303"/>
    <n v="54.909774436090224"/>
    <e v="#NAME?"/>
  </r>
  <r>
    <x v="1"/>
    <s v="GOPALAPUR"/>
    <n v="177"/>
    <n v="18"/>
    <n v="360"/>
    <n v="555"/>
    <n v="392"/>
    <n v="350"/>
    <n v="776"/>
    <n v="19268"/>
    <n v="49.153061224489797"/>
    <e v="#NAME?"/>
  </r>
  <r>
    <x v="1"/>
    <s v="GIDDEMUTHARAM"/>
    <n v="177"/>
    <n v="95"/>
    <n v="389"/>
    <n v="661"/>
    <n v="363"/>
    <n v="330"/>
    <n v="621"/>
    <n v="17280"/>
    <n v="47.603305785123965"/>
    <e v="#NAME?"/>
  </r>
  <r>
    <x v="1"/>
    <s v="CHINTAKUNTARAMAIAHPA"/>
    <n v="34"/>
    <n v="0"/>
    <n v="187"/>
    <n v="221"/>
    <n v="176"/>
    <n v="159"/>
    <n v="278"/>
    <n v="7875"/>
    <n v="44.74431818181818"/>
    <e v="#NAME?"/>
  </r>
  <r>
    <x v="1"/>
    <s v="NAWABPETA"/>
    <n v="190"/>
    <n v="13"/>
    <n v="581"/>
    <n v="784"/>
    <n v="473"/>
    <n v="443"/>
    <n v="823"/>
    <n v="21119"/>
    <n v="44.649048625792808"/>
    <e v="#NAME?"/>
  </r>
  <r>
    <x v="1"/>
    <s v="CHITYAL"/>
    <n v="392"/>
    <n v="5"/>
    <n v="1065"/>
    <n v="1462"/>
    <n v="759"/>
    <n v="678"/>
    <n v="1381"/>
    <n v="33665"/>
    <n v="44.354413702239789"/>
    <e v="#NAME?"/>
  </r>
  <r>
    <x v="1"/>
    <s v="KALVAPALLE"/>
    <n v="44"/>
    <n v="39"/>
    <n v="88"/>
    <n v="171"/>
    <n v="144"/>
    <n v="133"/>
    <n v="262"/>
    <n v="6374"/>
    <n v="44.263888888888886"/>
    <e v="#NAME?"/>
  </r>
  <r>
    <x v="1"/>
    <s v="MUCHINIPARTHY"/>
    <n v="33"/>
    <n v="3"/>
    <n v="219"/>
    <n v="255"/>
    <n v="168"/>
    <n v="136"/>
    <n v="255"/>
    <n v="6994"/>
    <n v="41.63095238095238"/>
    <e v="#NAME?"/>
  </r>
  <r>
    <x v="1"/>
    <s v="THIRUMALAPUR"/>
    <n v="135"/>
    <n v="4"/>
    <n v="634"/>
    <n v="773"/>
    <n v="375"/>
    <n v="313"/>
    <n v="534"/>
    <n v="15109"/>
    <n v="40.290666666666667"/>
    <e v="#NAME?"/>
  </r>
  <r>
    <x v="1"/>
    <s v="ANDUKUTHANDA"/>
    <n v="142"/>
    <n v="118"/>
    <n v="184"/>
    <n v="444"/>
    <n v="268"/>
    <n v="244"/>
    <n v="401"/>
    <n v="10717"/>
    <n v="39.988805970149251"/>
    <e v="#NAME?"/>
  </r>
  <r>
    <x v="1"/>
    <s v="KAILAPUR"/>
    <n v="11"/>
    <n v="11"/>
    <n v="166"/>
    <n v="188"/>
    <n v="153"/>
    <n v="152"/>
    <n v="255"/>
    <n v="5825"/>
    <n v="38.071895424836605"/>
    <e v="#NAME?"/>
  </r>
  <r>
    <x v="1"/>
    <s v="JOOKAL"/>
    <n v="284"/>
    <n v="5"/>
    <n v="779"/>
    <n v="1068"/>
    <n v="653"/>
    <n v="597"/>
    <n v="1110"/>
    <n v="22379"/>
    <n v="34.271056661562021"/>
    <e v="#NAME?"/>
  </r>
  <r>
    <x v="1"/>
    <s v="GUNTURPALLE"/>
    <n v="3"/>
    <n v="0"/>
    <n v="98"/>
    <n v="101"/>
    <n v="95"/>
    <n v="68"/>
    <n v="95"/>
    <n v="3087"/>
    <n v="32.494736842105262"/>
    <e v="#NAME?"/>
  </r>
  <r>
    <x v="1"/>
    <s v="CHALLAGARIGE"/>
    <n v="261"/>
    <n v="97"/>
    <n v="718"/>
    <n v="1076"/>
    <n v="624"/>
    <n v="511"/>
    <n v="1019"/>
    <n v="19545"/>
    <n v="31.322115384615383"/>
    <e v="#NAME?"/>
  </r>
  <r>
    <x v="2"/>
    <s v="DHARMARAOPET"/>
    <n v="110"/>
    <n v="5"/>
    <n v="223"/>
    <n v="338"/>
    <n v="238"/>
    <n v="298"/>
    <n v="500"/>
    <n v="14941"/>
    <n v="62.77731092436975"/>
    <e v="#NAME?"/>
  </r>
  <r>
    <x v="2"/>
    <s v="NAGARAMPALLE"/>
    <n v="117"/>
    <n v="87"/>
    <n v="238"/>
    <n v="442"/>
    <n v="323"/>
    <n v="310"/>
    <n v="589"/>
    <n v="18055"/>
    <n v="55.897832817337459"/>
    <e v="#NAME?"/>
  </r>
  <r>
    <x v="2"/>
    <s v="KARKAPALLE"/>
    <n v="77"/>
    <n v="1"/>
    <n v="300"/>
    <n v="378"/>
    <n v="304"/>
    <n v="284"/>
    <n v="478"/>
    <n v="16961"/>
    <n v="55.79276315789474"/>
    <e v="#NAME?"/>
  </r>
  <r>
    <x v="2"/>
    <s v="MYLARAM"/>
    <n v="69"/>
    <n v="49"/>
    <n v="335"/>
    <n v="453"/>
    <n v="343"/>
    <n v="319"/>
    <n v="557"/>
    <n v="18172"/>
    <n v="52.979591836734691"/>
    <e v="#NAME?"/>
  </r>
  <r>
    <x v="2"/>
    <s v="BASWARAJPALLE"/>
    <n v="136"/>
    <n v="66"/>
    <n v="639"/>
    <n v="841"/>
    <n v="487"/>
    <n v="481"/>
    <n v="890"/>
    <n v="24386"/>
    <n v="50.073921971252567"/>
    <e v="#NAME?"/>
  </r>
  <r>
    <x v="2"/>
    <s v="BUDHARAM"/>
    <n v="315"/>
    <n v="32"/>
    <n v="1019"/>
    <n v="1366"/>
    <n v="767"/>
    <n v="717"/>
    <n v="1350"/>
    <n v="38216"/>
    <n v="49.825293350717082"/>
    <e v="#NAME?"/>
  </r>
  <r>
    <x v="2"/>
    <s v="GANDHINAGAR"/>
    <n v="129"/>
    <n v="31"/>
    <n v="540"/>
    <n v="700"/>
    <n v="404"/>
    <n v="401"/>
    <n v="642"/>
    <n v="19882"/>
    <n v="49.212871287128714"/>
    <e v="#NAME?"/>
  </r>
  <r>
    <x v="2"/>
    <s v="GOLLAPALLE"/>
    <n v="17"/>
    <n v="17"/>
    <n v="198"/>
    <n v="232"/>
    <n v="210"/>
    <n v="201"/>
    <n v="381"/>
    <n v="10308"/>
    <n v="49.085714285714289"/>
    <e v="#NAME?"/>
  </r>
  <r>
    <x v="2"/>
    <s v="KONDAPUR"/>
    <n v="17"/>
    <n v="23"/>
    <n v="452"/>
    <n v="492"/>
    <n v="293"/>
    <n v="271"/>
    <n v="503"/>
    <n v="14130"/>
    <n v="48.225255972696246"/>
    <e v="#NAME?"/>
  </r>
  <r>
    <x v="2"/>
    <s v="APPAIAHPALLE"/>
    <n v="74"/>
    <n v="0"/>
    <n v="236"/>
    <n v="310"/>
    <n v="209"/>
    <n v="195"/>
    <n v="352"/>
    <n v="9765"/>
    <n v="46.722488038277511"/>
    <e v="#NAME?"/>
  </r>
  <r>
    <x v="2"/>
    <s v="LAXMAREDDIPALLE"/>
    <n v="43"/>
    <n v="1"/>
    <n v="177"/>
    <n v="221"/>
    <n v="174"/>
    <n v="147"/>
    <n v="237"/>
    <n v="7316"/>
    <n v="42.045977011494251"/>
    <e v="#NAME?"/>
  </r>
  <r>
    <x v="2"/>
    <s v="PARUSHARAMPALLE"/>
    <n v="38"/>
    <n v="1"/>
    <n v="328"/>
    <n v="367"/>
    <n v="318"/>
    <n v="305"/>
    <n v="521"/>
    <n v="13257"/>
    <n v="41.688679245283019"/>
    <e v="#NAME?"/>
  </r>
  <r>
    <x v="2"/>
    <s v="BURRAKAYALAGUDEM"/>
    <n v="26"/>
    <n v="55"/>
    <n v="45"/>
    <n v="126"/>
    <n v="116"/>
    <n v="87"/>
    <n v="158"/>
    <n v="4738"/>
    <n v="40.844827586206897"/>
    <e v="#NAME?"/>
  </r>
  <r>
    <x v="2"/>
    <s v="VENKATESHWARLAPALLE"/>
    <n v="58"/>
    <n v="2"/>
    <n v="126"/>
    <n v="186"/>
    <n v="177"/>
    <n v="179"/>
    <n v="318"/>
    <n v="7135"/>
    <n v="40.310734463276837"/>
    <e v="#NAME?"/>
  </r>
  <r>
    <x v="2"/>
    <s v="SEETHARAMPUR"/>
    <n v="163"/>
    <n v="58"/>
    <n v="282"/>
    <n v="503"/>
    <n v="265"/>
    <n v="237"/>
    <n v="413"/>
    <n v="9456"/>
    <n v="35.683018867924531"/>
    <e v="#NAME?"/>
  </r>
  <r>
    <x v="2"/>
    <s v="CHELPUR"/>
    <n v="558"/>
    <n v="147"/>
    <n v="1015"/>
    <n v="1720"/>
    <n v="837"/>
    <n v="735"/>
    <n v="1171"/>
    <n v="26812"/>
    <n v="32.033452807646356"/>
    <e v="#NAME?"/>
  </r>
  <r>
    <x v="2"/>
    <s v="GHANPUR"/>
    <n v="415"/>
    <n v="149"/>
    <n v="1955"/>
    <n v="2519"/>
    <n v="1054"/>
    <n v="898"/>
    <n v="1386"/>
    <n v="32548"/>
    <n v="30.880455407969638"/>
    <e v="#NAME?"/>
  </r>
  <r>
    <x v="3"/>
    <s v="NASTURPALLI"/>
    <n v="62"/>
    <n v="20"/>
    <n v="19"/>
    <n v="101"/>
    <n v="97"/>
    <n v="94"/>
    <n v="166"/>
    <n v="6954"/>
    <n v="71.69072164948453"/>
    <e v="#NAME?"/>
  </r>
  <r>
    <x v="3"/>
    <s v="DAMERAKUNTA"/>
    <n v="276"/>
    <n v="9"/>
    <n v="449"/>
    <n v="734"/>
    <n v="657"/>
    <n v="667"/>
    <n v="1373"/>
    <n v="47074"/>
    <n v="71.649923896499246"/>
    <e v="#NAME?"/>
  </r>
  <r>
    <x v="3"/>
    <s v="VEERAPUR"/>
    <n v="46"/>
    <n v="55"/>
    <n v="35"/>
    <n v="136"/>
    <n v="135"/>
    <n v="133"/>
    <n v="252"/>
    <n v="9244"/>
    <n v="68.474074074074068"/>
    <e v="#NAME?"/>
  </r>
  <r>
    <x v="3"/>
    <s v="JADARAOPET"/>
    <n v="186"/>
    <n v="99"/>
    <n v="179"/>
    <n v="464"/>
    <n v="429"/>
    <n v="422"/>
    <n v="791"/>
    <n v="28561"/>
    <n v="66.575757575757578"/>
    <e v="#NAME?"/>
  </r>
  <r>
    <x v="3"/>
    <s v="GUNDRATHPALLY"/>
    <n v="108"/>
    <n v="0"/>
    <n v="136"/>
    <n v="244"/>
    <n v="233"/>
    <n v="212"/>
    <n v="414"/>
    <n v="14116"/>
    <n v="60.583690987124463"/>
    <e v="#NAME?"/>
  </r>
  <r>
    <x v="3"/>
    <s v="ODIPELAVANCHA"/>
    <n v="196"/>
    <n v="1"/>
    <n v="86"/>
    <n v="283"/>
    <n v="280"/>
    <n v="277"/>
    <n v="604"/>
    <n v="16660"/>
    <n v="59.5"/>
    <e v="#NAME?"/>
  </r>
  <r>
    <x v="3"/>
    <s v="CHIDNEPALLI"/>
    <n v="232"/>
    <n v="12"/>
    <n v="217"/>
    <n v="461"/>
    <n v="425"/>
    <n v="395"/>
    <n v="858"/>
    <n v="23916"/>
    <n v="56.272941176470589"/>
    <e v="#NAME?"/>
  </r>
  <r>
    <x v="3"/>
    <s v="PRATHAPGIRI"/>
    <n v="39"/>
    <n v="128"/>
    <n v="79"/>
    <n v="246"/>
    <n v="222"/>
    <n v="187"/>
    <n v="329"/>
    <n v="11976"/>
    <n v="53.945945945945944"/>
    <e v="#NAME?"/>
  </r>
  <r>
    <x v="3"/>
    <s v="VILASAGAR"/>
    <n v="106"/>
    <n v="0"/>
    <n v="164"/>
    <n v="270"/>
    <n v="258"/>
    <n v="237"/>
    <n v="493"/>
    <n v="13613"/>
    <n v="52.763565891472865"/>
    <e v="#NAME?"/>
  </r>
  <r>
    <x v="3"/>
    <s v="ADIVARAMPETA"/>
    <n v="169"/>
    <n v="18"/>
    <n v="70"/>
    <n v="257"/>
    <n v="231"/>
    <n v="220"/>
    <n v="448"/>
    <n v="11864"/>
    <n v="51.359307359307358"/>
    <e v="#NAME?"/>
  </r>
  <r>
    <x v="3"/>
    <s v="DHANWADA"/>
    <n v="90"/>
    <n v="23"/>
    <n v="252"/>
    <n v="365"/>
    <n v="321"/>
    <n v="279"/>
    <n v="457"/>
    <n v="14885"/>
    <n v="46.370716510903428"/>
    <e v="#NAME?"/>
  </r>
  <r>
    <x v="3"/>
    <s v="GUMMALAPALLE"/>
    <n v="77"/>
    <n v="25"/>
    <n v="125"/>
    <n v="227"/>
    <n v="217"/>
    <n v="200"/>
    <n v="387"/>
    <n v="9937"/>
    <n v="45.792626728110598"/>
    <e v="#NAME?"/>
  </r>
  <r>
    <x v="3"/>
    <s v="CHINTHAKANI"/>
    <n v="174"/>
    <n v="18"/>
    <n v="330"/>
    <n v="522"/>
    <n v="434"/>
    <n v="395"/>
    <n v="675"/>
    <n v="19742"/>
    <n v="45.488479262672811"/>
    <e v="#NAME?"/>
  </r>
  <r>
    <x v="3"/>
    <s v="KOTHAPALLY"/>
    <n v="139"/>
    <n v="138"/>
    <n v="224"/>
    <n v="501"/>
    <n v="397"/>
    <n v="371"/>
    <n v="678"/>
    <n v="17395"/>
    <n v="43.816120906801011"/>
    <e v="#NAME?"/>
  </r>
  <r>
    <x v="3"/>
    <s v="KATARAM"/>
    <n v="687"/>
    <n v="51"/>
    <n v="604"/>
    <n v="1342"/>
    <n v="1184"/>
    <n v="980"/>
    <n v="1701"/>
    <n v="49621"/>
    <n v="41.909628378378379"/>
    <e v="#NAME?"/>
  </r>
  <r>
    <x v="3"/>
    <s v="BAYYARAM"/>
    <n v="129"/>
    <n v="26"/>
    <n v="156"/>
    <n v="311"/>
    <n v="252"/>
    <n v="222"/>
    <n v="385"/>
    <n v="10375"/>
    <n v="41.170634920634917"/>
    <e v="#NAME?"/>
  </r>
  <r>
    <x v="3"/>
    <s v="MEDIPALLY"/>
    <n v="21"/>
    <n v="96"/>
    <n v="60"/>
    <n v="177"/>
    <n v="130"/>
    <n v="102"/>
    <n v="188"/>
    <n v="4796"/>
    <n v="36.892307692307689"/>
    <e v="#NAME?"/>
  </r>
  <r>
    <x v="3"/>
    <s v="DHARMASAGAR"/>
    <n v="64"/>
    <n v="0"/>
    <n v="81"/>
    <n v="145"/>
    <n v="124"/>
    <n v="103"/>
    <n v="184"/>
    <n v="4564"/>
    <n v="36.806451612903224"/>
    <e v="#NAME?"/>
  </r>
  <r>
    <x v="3"/>
    <s v="ANKOOSAPUR"/>
    <n v="120"/>
    <n v="1"/>
    <n v="216"/>
    <n v="337"/>
    <n v="276"/>
    <n v="243"/>
    <n v="438"/>
    <n v="9821"/>
    <n v="35.583333333333336"/>
    <e v="#NAME?"/>
  </r>
  <r>
    <x v="3"/>
    <s v="REGULAGUDEM"/>
    <n v="269"/>
    <n v="18"/>
    <n v="306"/>
    <n v="593"/>
    <n v="506"/>
    <n v="458"/>
    <n v="861"/>
    <n v="17914"/>
    <n v="35.403162055335969"/>
    <e v="#NAME?"/>
  </r>
  <r>
    <x v="3"/>
    <s v="MADDULAPALLY"/>
    <n v="59"/>
    <n v="52"/>
    <n v="5"/>
    <n v="116"/>
    <n v="89"/>
    <n v="80"/>
    <n v="151"/>
    <n v="3045"/>
    <n v="34.213483146067418"/>
    <e v="#NAME?"/>
  </r>
  <r>
    <x v="3"/>
    <s v="GANGARAM"/>
    <n v="128"/>
    <n v="43"/>
    <n v="364"/>
    <n v="535"/>
    <n v="498"/>
    <n v="441"/>
    <n v="799"/>
    <n v="15524"/>
    <n v="31.172690763052209"/>
    <e v="#NAME?"/>
  </r>
  <r>
    <x v="3"/>
    <s v="SHANKERPALLY"/>
    <n v="86"/>
    <n v="72"/>
    <n v="294"/>
    <n v="452"/>
    <n v="351"/>
    <n v="236"/>
    <n v="414"/>
    <n v="7607"/>
    <n v="21.672364672364672"/>
    <e v="#NAME?"/>
  </r>
  <r>
    <x v="3"/>
    <s v="IBRAHIMPALLY"/>
    <n v="132"/>
    <n v="13"/>
    <n v="239"/>
    <n v="384"/>
    <n v="313"/>
    <n v="280"/>
    <n v="537"/>
    <n v="5683"/>
    <n v="18.156549520766774"/>
    <e v="#NAME?"/>
  </r>
  <r>
    <x v="4"/>
    <s v="ANNARAM"/>
    <n v="159"/>
    <n v="20"/>
    <n v="307"/>
    <n v="486"/>
    <n v="451"/>
    <n v="426"/>
    <n v="823"/>
    <n v="28852"/>
    <n v="63.973392461197342"/>
    <e v="#NAME?"/>
  </r>
  <r>
    <x v="4"/>
    <s v="PEDDAMPET"/>
    <n v="85"/>
    <n v="164"/>
    <n v="13"/>
    <n v="262"/>
    <n v="185"/>
    <n v="162"/>
    <n v="271"/>
    <n v="11126"/>
    <n v="60.140540540540542"/>
    <e v="#NAME?"/>
  </r>
  <r>
    <x v="4"/>
    <s v="MUDDULAPALLE"/>
    <n v="110"/>
    <n v="0"/>
    <n v="53"/>
    <n v="163"/>
    <n v="152"/>
    <n v="136"/>
    <n v="258"/>
    <n v="9121"/>
    <n v="60.006578947368418"/>
    <e v="#NAME?"/>
  </r>
  <r>
    <x v="4"/>
    <s v="METPALLY"/>
    <n v="37"/>
    <n v="62"/>
    <n v="112"/>
    <n v="211"/>
    <n v="181"/>
    <n v="160"/>
    <n v="270"/>
    <n v="10301"/>
    <n v="56.911602209944753"/>
    <e v="#NAME?"/>
  </r>
  <r>
    <x v="4"/>
    <s v="BOMMAPUR"/>
    <n v="118"/>
    <n v="7"/>
    <n v="343"/>
    <n v="468"/>
    <n v="389"/>
    <n v="339"/>
    <n v="659"/>
    <n v="21988"/>
    <n v="56.524421593830333"/>
    <e v="#NAME?"/>
  </r>
  <r>
    <x v="4"/>
    <s v="KUDURPALLE"/>
    <n v="171"/>
    <n v="12"/>
    <n v="51"/>
    <n v="234"/>
    <n v="218"/>
    <n v="210"/>
    <n v="359"/>
    <n v="12173"/>
    <n v="55.839449541284402"/>
    <e v="#NAME?"/>
  </r>
  <r>
    <x v="4"/>
    <s v="PALGULA"/>
    <n v="70"/>
    <n v="56"/>
    <n v="144"/>
    <n v="270"/>
    <n v="247"/>
    <n v="226"/>
    <n v="489"/>
    <n v="13654"/>
    <n v="55.279352226720647"/>
    <e v="#NAME?"/>
  </r>
  <r>
    <x v="4"/>
    <s v="KALESHWARAM"/>
    <n v="202"/>
    <n v="52"/>
    <n v="395"/>
    <n v="649"/>
    <n v="424"/>
    <n v="384"/>
    <n v="631"/>
    <n v="22252"/>
    <n v="52.481132075471699"/>
    <e v="#NAME?"/>
  </r>
  <r>
    <x v="4"/>
    <s v="ELKESWARAM"/>
    <n v="72"/>
    <n v="3"/>
    <n v="108"/>
    <n v="183"/>
    <n v="177"/>
    <n v="167"/>
    <n v="321"/>
    <n v="9068"/>
    <n v="51.231638418079093"/>
    <e v="#NAME?"/>
  </r>
  <r>
    <x v="4"/>
    <s v="CHINDRAPALLY"/>
    <n v="130"/>
    <n v="22"/>
    <n v="5"/>
    <n v="157"/>
    <n v="154"/>
    <n v="150"/>
    <n v="238"/>
    <n v="7695"/>
    <n v="49.967532467532465"/>
    <e v="#NAME?"/>
  </r>
  <r>
    <x v="4"/>
    <s v="ENKAPALLY"/>
    <n v="42"/>
    <n v="317"/>
    <n v="176"/>
    <n v="535"/>
    <n v="272"/>
    <n v="242"/>
    <n v="473"/>
    <n v="13442"/>
    <n v="49.419117647058826"/>
    <e v="#NAME?"/>
  </r>
  <r>
    <x v="4"/>
    <s v="EDAPALLY"/>
    <n v="181"/>
    <n v="0"/>
    <n v="14"/>
    <n v="195"/>
    <n v="188"/>
    <n v="150"/>
    <n v="248"/>
    <n v="9144"/>
    <n v="48.638297872340424"/>
    <e v="#NAME?"/>
  </r>
  <r>
    <x v="4"/>
    <s v="RAPALLEKOTA"/>
    <n v="34"/>
    <n v="17"/>
    <n v="163"/>
    <n v="214"/>
    <n v="197"/>
    <n v="149"/>
    <n v="268"/>
    <n v="8505"/>
    <n v="43.172588832487307"/>
    <e v="#NAME?"/>
  </r>
  <r>
    <x v="4"/>
    <s v="BEGLUR"/>
    <n v="162"/>
    <n v="0"/>
    <n v="401"/>
    <n v="563"/>
    <n v="362"/>
    <n v="278"/>
    <n v="464"/>
    <n v="14472"/>
    <n v="39.97790055248619"/>
    <e v="#NAME?"/>
  </r>
  <r>
    <x v="4"/>
    <s v="AMBATPALLE"/>
    <n v="100"/>
    <n v="52"/>
    <n v="481"/>
    <n v="633"/>
    <n v="366"/>
    <n v="283"/>
    <n v="553"/>
    <n v="14063"/>
    <n v="38.423497267759565"/>
    <e v="#NAME?"/>
  </r>
  <r>
    <x v="4"/>
    <s v="BRAHMANPALLE"/>
    <n v="169"/>
    <n v="22"/>
    <n v="203"/>
    <n v="394"/>
    <n v="224"/>
    <n v="196"/>
    <n v="361"/>
    <n v="8201"/>
    <n v="36.611607142857146"/>
    <e v="#NAME?"/>
  </r>
  <r>
    <x v="4"/>
    <s v="MAHADEVPOOR"/>
    <n v="365"/>
    <n v="84"/>
    <n v="2065"/>
    <n v="2514"/>
    <n v="1038"/>
    <n v="728"/>
    <n v="1160"/>
    <n v="26898"/>
    <n v="25.913294797687861"/>
    <e v="#NAME?"/>
  </r>
  <r>
    <x v="4"/>
    <s v="SURARAM"/>
    <n v="231"/>
    <n v="176"/>
    <n v="418"/>
    <n v="825"/>
    <n v="519"/>
    <n v="267"/>
    <n v="449"/>
    <n v="11125"/>
    <n v="21.435452793834298"/>
    <e v="#NAME?"/>
  </r>
  <r>
    <x v="5"/>
    <s v="YAMANPALLY"/>
    <n v="265"/>
    <n v="10"/>
    <n v="164"/>
    <n v="439"/>
    <n v="386"/>
    <n v="354"/>
    <n v="648"/>
    <n v="21539"/>
    <n v="55.800518134715027"/>
    <e v="#NAME?"/>
  </r>
  <r>
    <x v="5"/>
    <s v="KORLAKUNTA"/>
    <n v="45"/>
    <n v="126"/>
    <n v="56"/>
    <n v="227"/>
    <n v="203"/>
    <n v="180"/>
    <n v="318"/>
    <n v="11031"/>
    <n v="54.339901477832512"/>
    <e v="#NAME?"/>
  </r>
  <r>
    <x v="5"/>
    <s v="GANDIKAMARAM"/>
    <n v="15"/>
    <n v="42"/>
    <n v="191"/>
    <n v="248"/>
    <n v="228"/>
    <n v="237"/>
    <n v="437"/>
    <n v="12345"/>
    <n v="54.14473684210526"/>
    <e v="#NAME?"/>
  </r>
  <r>
    <x v="5"/>
    <s v="REDDIPALLY"/>
    <n v="22"/>
    <n v="111"/>
    <n v="0"/>
    <n v="133"/>
    <n v="111"/>
    <n v="108"/>
    <n v="202"/>
    <n v="5733"/>
    <n v="51.648648648648646"/>
    <e v="#NAME?"/>
  </r>
  <r>
    <x v="5"/>
    <s v="JEELAPALLY"/>
    <n v="101"/>
    <n v="142"/>
    <n v="97"/>
    <n v="340"/>
    <n v="314"/>
    <n v="273"/>
    <n v="525"/>
    <n v="15870"/>
    <n v="50.541401273885349"/>
    <e v="#NAME?"/>
  </r>
  <r>
    <x v="5"/>
    <s v="POLARAM"/>
    <n v="91"/>
    <n v="105"/>
    <n v="69"/>
    <n v="265"/>
    <n v="239"/>
    <n v="203"/>
    <n v="392"/>
    <n v="11953"/>
    <n v="50.012552301255234"/>
    <e v="#NAME?"/>
  </r>
  <r>
    <x v="5"/>
    <s v="YATNARAM"/>
    <n v="41"/>
    <n v="63"/>
    <n v="4"/>
    <n v="108"/>
    <n v="87"/>
    <n v="88"/>
    <n v="175"/>
    <n v="4303"/>
    <n v="49.459770114942529"/>
    <e v="#NAME?"/>
  </r>
  <r>
    <x v="5"/>
    <s v="PEGADAPALLY"/>
    <n v="71"/>
    <n v="185"/>
    <n v="10"/>
    <n v="266"/>
    <n v="237"/>
    <n v="212"/>
    <n v="414"/>
    <n v="11551"/>
    <n v="48.738396624472571"/>
    <e v="#NAME?"/>
  </r>
  <r>
    <x v="5"/>
    <s v="NARISINGPUR"/>
    <n v="52"/>
    <n v="88"/>
    <n v="133"/>
    <n v="273"/>
    <n v="261"/>
    <n v="263"/>
    <n v="503"/>
    <n v="12575"/>
    <n v="48.180076628352488"/>
    <e v="#NAME?"/>
  </r>
  <r>
    <x v="5"/>
    <s v="MAHABOOBPALLY"/>
    <n v="59"/>
    <n v="69"/>
    <n v="19"/>
    <n v="147"/>
    <n v="103"/>
    <n v="98"/>
    <n v="164"/>
    <n v="4957"/>
    <n v="48.126213592233007"/>
    <e v="#NAME?"/>
  </r>
  <r>
    <x v="5"/>
    <s v="MULUGUPALLY"/>
    <n v="179"/>
    <n v="50"/>
    <n v="257"/>
    <n v="486"/>
    <n v="366"/>
    <n v="325"/>
    <n v="654"/>
    <n v="16906"/>
    <n v="46.191256830601091"/>
    <e v="#NAME?"/>
  </r>
  <r>
    <x v="5"/>
    <s v="PREMNAGAR"/>
    <n v="3"/>
    <n v="70"/>
    <n v="0"/>
    <n v="73"/>
    <n v="71"/>
    <n v="69"/>
    <n v="143"/>
    <n v="3199"/>
    <n v="45.056338028169016"/>
    <e v="#NAME?"/>
  </r>
  <r>
    <x v="5"/>
    <s v="SINGAMPALLE"/>
    <n v="9"/>
    <n v="108"/>
    <n v="12"/>
    <n v="129"/>
    <n v="117"/>
    <n v="104"/>
    <n v="187"/>
    <n v="5224"/>
    <n v="44.649572649572647"/>
    <e v="#NAME?"/>
  </r>
  <r>
    <x v="5"/>
    <s v="VAJNEPALLE"/>
    <n v="79"/>
    <n v="1"/>
    <n v="77"/>
    <n v="157"/>
    <n v="149"/>
    <n v="135"/>
    <n v="259"/>
    <n v="6640"/>
    <n v="44.563758389261743"/>
    <e v="#NAME?"/>
  </r>
  <r>
    <x v="5"/>
    <s v="KANKUNOOR"/>
    <n v="56"/>
    <n v="271"/>
    <n v="21"/>
    <n v="348"/>
    <n v="322"/>
    <n v="305"/>
    <n v="584"/>
    <n v="13802"/>
    <n v="42.863354037267079"/>
    <e v="#NAME?"/>
  </r>
  <r>
    <x v="5"/>
    <s v="SINGARAM"/>
    <n v="31"/>
    <n v="123"/>
    <n v="77"/>
    <n v="231"/>
    <n v="214"/>
    <n v="195"/>
    <n v="334"/>
    <n v="8644"/>
    <n v="40.392523364485982"/>
    <e v="#NAME?"/>
  </r>
  <r>
    <x v="5"/>
    <s v="STAMBAMPALLY (PP)"/>
    <n v="281"/>
    <n v="0"/>
    <n v="6"/>
    <n v="287"/>
    <n v="271"/>
    <n v="238"/>
    <n v="489"/>
    <n v="10539"/>
    <n v="38.889298892988933"/>
    <e v="#NAME?"/>
  </r>
  <r>
    <x v="5"/>
    <s v="MUTHARAM"/>
    <n v="453"/>
    <n v="329"/>
    <n v="269"/>
    <n v="1051"/>
    <n v="850"/>
    <n v="711"/>
    <n v="1290"/>
    <n v="32175"/>
    <n v="37.852941176470587"/>
    <e v="#NAME?"/>
  </r>
  <r>
    <x v="5"/>
    <s v="NIMMAGUDEM"/>
    <n v="129"/>
    <n v="207"/>
    <n v="19"/>
    <n v="355"/>
    <n v="246"/>
    <n v="183"/>
    <n v="348"/>
    <n v="9280"/>
    <n v="37.72357723577236"/>
    <e v="#NAME?"/>
  </r>
  <r>
    <x v="5"/>
    <s v="MADARAM"/>
    <n v="53"/>
    <n v="117"/>
    <n v="16"/>
    <n v="186"/>
    <n v="171"/>
    <n v="129"/>
    <n v="225"/>
    <n v="5597"/>
    <n v="32.730994152046783"/>
    <e v="#NAME?"/>
  </r>
  <r>
    <x v="5"/>
    <s v="BORLAGUDEM"/>
    <n v="55"/>
    <n v="244"/>
    <n v="170"/>
    <n v="469"/>
    <n v="388"/>
    <n v="271"/>
    <n v="480"/>
    <n v="11610"/>
    <n v="29.922680412371133"/>
    <e v="#NAME?"/>
  </r>
  <r>
    <x v="5"/>
    <s v="REGULAGUDEM"/>
    <n v="33"/>
    <n v="145"/>
    <n v="87"/>
    <n v="265"/>
    <n v="226"/>
    <n v="192"/>
    <n v="338"/>
    <n v="6403"/>
    <n v="28.331858407079647"/>
    <e v="#NAME?"/>
  </r>
  <r>
    <x v="5"/>
    <s v="NALLAGUNTAMENAJIPET"/>
    <n v="20"/>
    <n v="66"/>
    <n v="292"/>
    <n v="378"/>
    <n v="350"/>
    <n v="218"/>
    <n v="397"/>
    <n v="8153"/>
    <n v="23.294285714285714"/>
    <e v="#NAME?"/>
  </r>
  <r>
    <x v="5"/>
    <s v="STAMBAMPALLY (PK)"/>
    <n v="76"/>
    <n v="102"/>
    <n v="32"/>
    <n v="210"/>
    <n v="179"/>
    <n v="135"/>
    <n v="241"/>
    <n v="2709"/>
    <n v="15.134078212290502"/>
    <e v="#NAME?"/>
  </r>
  <r>
    <x v="6"/>
    <s v="CHINNA THUNDLA"/>
    <n v="127"/>
    <n v="47"/>
    <n v="106"/>
    <n v="280"/>
    <n v="232"/>
    <n v="229"/>
    <n v="432"/>
    <n v="15553"/>
    <n v="67.03879310344827"/>
    <e v="#NAME?"/>
  </r>
  <r>
    <x v="6"/>
    <s v="YEDLAPALLY"/>
    <n v="150"/>
    <n v="37"/>
    <n v="232"/>
    <n v="419"/>
    <n v="387"/>
    <n v="384"/>
    <n v="769"/>
    <n v="23635"/>
    <n v="61.072351421188628"/>
    <e v="#NAME?"/>
  </r>
  <r>
    <x v="6"/>
    <s v="IPPALAPALLY"/>
    <n v="2"/>
    <n v="1"/>
    <n v="223"/>
    <n v="226"/>
    <n v="202"/>
    <n v="212"/>
    <n v="407"/>
    <n v="11996"/>
    <n v="59.386138613861384"/>
    <e v="#NAME?"/>
  </r>
  <r>
    <x v="6"/>
    <s v="KOYYURU"/>
    <n v="57"/>
    <n v="139"/>
    <n v="55"/>
    <n v="251"/>
    <n v="212"/>
    <n v="189"/>
    <n v="358"/>
    <n v="11964"/>
    <n v="56.433962264150942"/>
    <e v="#NAME?"/>
  </r>
  <r>
    <x v="6"/>
    <s v="NACHARAM"/>
    <n v="50"/>
    <n v="69"/>
    <n v="219"/>
    <n v="338"/>
    <n v="288"/>
    <n v="264"/>
    <n v="485"/>
    <n v="16206"/>
    <n v="56.270833333333336"/>
    <e v="#NAME?"/>
  </r>
  <r>
    <x v="6"/>
    <s v="ANSANPALLY"/>
    <n v="56"/>
    <n v="167"/>
    <n v="196"/>
    <n v="419"/>
    <n v="365"/>
    <n v="371"/>
    <n v="697"/>
    <n v="20205"/>
    <n v="55.356164383561641"/>
    <e v="#NAME?"/>
  </r>
  <r>
    <x v="6"/>
    <s v="VALLEMKUNTA"/>
    <n v="327"/>
    <n v="3"/>
    <n v="224"/>
    <n v="554"/>
    <n v="513"/>
    <n v="468"/>
    <n v="926"/>
    <n v="28390"/>
    <n v="55.341130604288502"/>
    <e v="#NAME?"/>
  </r>
  <r>
    <x v="6"/>
    <s v="DUBBAPETA"/>
    <n v="2"/>
    <n v="63"/>
    <n v="0"/>
    <n v="65"/>
    <n v="59"/>
    <n v="55"/>
    <n v="105"/>
    <n v="2780"/>
    <n v="47.118644067796609"/>
    <e v="#NAME?"/>
  </r>
  <r>
    <x v="6"/>
    <s v="KONDAMPET"/>
    <n v="102"/>
    <n v="23"/>
    <n v="165"/>
    <n v="290"/>
    <n v="261"/>
    <n v="231"/>
    <n v="468"/>
    <n v="11374"/>
    <n v="43.578544061302679"/>
    <e v="#NAME?"/>
  </r>
  <r>
    <x v="6"/>
    <s v="MALLARAM"/>
    <n v="113"/>
    <n v="138"/>
    <n v="659"/>
    <n v="910"/>
    <n v="561"/>
    <n v="481"/>
    <n v="869"/>
    <n v="19451"/>
    <n v="34.672014260249554"/>
    <e v="#NAME?"/>
  </r>
  <r>
    <x v="6"/>
    <s v="THADICHERLA"/>
    <n v="559"/>
    <n v="137"/>
    <n v="1797"/>
    <n v="2493"/>
    <n v="1165"/>
    <n v="910"/>
    <n v="1554"/>
    <n v="37957"/>
    <n v="32.581115879828324"/>
    <e v="#NAME?"/>
  </r>
  <r>
    <x v="6"/>
    <s v="ADVALAPALLI"/>
    <n v="1"/>
    <n v="59"/>
    <n v="18"/>
    <n v="78"/>
    <n v="64"/>
    <n v="44"/>
    <n v="94"/>
    <n v="1669"/>
    <n v="26.078125"/>
    <e v="#NAME?"/>
  </r>
  <r>
    <x v="6"/>
    <s v="RUDRARAM"/>
    <n v="216"/>
    <n v="128"/>
    <n v="571"/>
    <n v="915"/>
    <n v="516"/>
    <n v="318"/>
    <n v="605"/>
    <n v="12168"/>
    <n v="23.581395348837209"/>
    <e v="#NAME?"/>
  </r>
  <r>
    <x v="6"/>
    <s v="PEDDATHUNDLA"/>
    <n v="173"/>
    <n v="277"/>
    <n v="658"/>
    <n v="1108"/>
    <n v="795"/>
    <n v="634"/>
    <n v="1241"/>
    <n v="16872"/>
    <n v="21.222641509433963"/>
    <e v="#NAME?"/>
  </r>
  <r>
    <x v="6"/>
    <s v="MALLAIAHPALLY"/>
    <n v="11"/>
    <n v="25"/>
    <n v="37"/>
    <n v="73"/>
    <n v="63"/>
    <n v="36"/>
    <n v="57"/>
    <n v="1180"/>
    <n v="18.730158730158731"/>
    <e v="#NAME?"/>
  </r>
  <r>
    <x v="7"/>
    <s v="ANKUSHAPUR"/>
    <n v="29"/>
    <n v="0"/>
    <n v="153"/>
    <n v="182"/>
    <n v="153"/>
    <n v="141"/>
    <n v="282"/>
    <n v="8027"/>
    <n v="52.464052287581701"/>
    <e v="#NAME?"/>
  </r>
  <r>
    <x v="7"/>
    <s v="KORIKISHALA"/>
    <n v="41"/>
    <n v="1"/>
    <n v="209"/>
    <n v="251"/>
    <n v="192"/>
    <n v="173"/>
    <n v="348"/>
    <n v="9058"/>
    <n v="47.177083333333336"/>
    <e v="#NAME?"/>
  </r>
  <r>
    <x v="7"/>
    <s v="GENESHPALLE"/>
    <n v="1"/>
    <n v="0"/>
    <n v="109"/>
    <n v="110"/>
    <n v="104"/>
    <n v="94"/>
    <n v="158"/>
    <n v="4683"/>
    <n v="45.028846153846153"/>
    <e v="#NAME?"/>
  </r>
  <r>
    <x v="7"/>
    <s v="BANGALAPALLE"/>
    <n v="7"/>
    <n v="0"/>
    <n v="248"/>
    <n v="255"/>
    <n v="191"/>
    <n v="181"/>
    <n v="326"/>
    <n v="8114"/>
    <n v="42.481675392670155"/>
    <e v="#NAME?"/>
  </r>
  <r>
    <x v="7"/>
    <s v="IPPALAPALLY"/>
    <n v="53"/>
    <n v="0"/>
    <n v="87"/>
    <n v="140"/>
    <n v="132"/>
    <n v="124"/>
    <n v="235"/>
    <n v="5397"/>
    <n v="40.886363636363633"/>
    <e v="#NAME?"/>
  </r>
  <r>
    <x v="7"/>
    <s v="POTHUGUL"/>
    <n v="81"/>
    <n v="0"/>
    <n v="239"/>
    <n v="320"/>
    <n v="247"/>
    <n v="228"/>
    <n v="463"/>
    <n v="8525"/>
    <n v="34.51417004048583"/>
    <e v="#NAME?"/>
  </r>
  <r>
    <x v="7"/>
    <s v="MEDARAMETLA"/>
    <n v="103"/>
    <n v="4"/>
    <n v="244"/>
    <n v="351"/>
    <n v="217"/>
    <n v="191"/>
    <n v="380"/>
    <n v="7420"/>
    <n v="34.193548387096776"/>
    <e v="#NAME?"/>
  </r>
  <r>
    <x v="7"/>
    <s v="RANGAPURAM"/>
    <n v="255"/>
    <n v="0"/>
    <n v="635"/>
    <n v="890"/>
    <n v="463"/>
    <n v="367"/>
    <n v="718"/>
    <n v="15717"/>
    <n v="33.946004319654428"/>
    <e v="#NAME?"/>
  </r>
  <r>
    <x v="7"/>
    <s v="PATHA ISSIPETA"/>
    <n v="141"/>
    <n v="0"/>
    <n v="70"/>
    <n v="211"/>
    <n v="153"/>
    <n v="113"/>
    <n v="187"/>
    <n v="5176"/>
    <n v="33.830065359477125"/>
    <e v="#NAME?"/>
  </r>
  <r>
    <x v="7"/>
    <s v="MULKALAPALLE"/>
    <n v="107"/>
    <n v="1"/>
    <n v="221"/>
    <n v="329"/>
    <n v="260"/>
    <n v="237"/>
    <n v="413"/>
    <n v="8383"/>
    <n v="32.242307692307691"/>
    <e v="#NAME?"/>
  </r>
  <r>
    <x v="7"/>
    <s v="NARSINGAPUR"/>
    <n v="31"/>
    <n v="0"/>
    <n v="91"/>
    <n v="122"/>
    <n v="106"/>
    <n v="66"/>
    <n v="134"/>
    <n v="3417"/>
    <n v="32.235849056603776"/>
    <e v="#NAME?"/>
  </r>
  <r>
    <x v="7"/>
    <s v="MOGULLAPALLE"/>
    <n v="223"/>
    <n v="0"/>
    <n v="907"/>
    <n v="1130"/>
    <n v="674"/>
    <n v="533"/>
    <n v="1067"/>
    <n v="20898"/>
    <n v="31.005934718100889"/>
    <e v="#NAME?"/>
  </r>
  <r>
    <x v="7"/>
    <s v="AKINEPALLE"/>
    <n v="289"/>
    <n v="4"/>
    <n v="324"/>
    <n v="617"/>
    <n v="394"/>
    <n v="270"/>
    <n v="502"/>
    <n v="11993"/>
    <n v="30.439086294416242"/>
    <e v="#NAME?"/>
  </r>
  <r>
    <x v="7"/>
    <s v="GUDIPAHAD"/>
    <n v="31"/>
    <n v="0"/>
    <n v="68"/>
    <n v="99"/>
    <n v="57"/>
    <n v="47"/>
    <n v="79"/>
    <n v="1718"/>
    <n v="30.140350877192983"/>
    <e v="#NAME?"/>
  </r>
  <r>
    <x v="7"/>
    <s v="PEDDAKOMATIPALLE"/>
    <n v="109"/>
    <n v="5"/>
    <n v="281"/>
    <n v="395"/>
    <n v="263"/>
    <n v="237"/>
    <n v="442"/>
    <n v="7763"/>
    <n v="29.517110266159698"/>
    <e v="#NAME?"/>
  </r>
  <r>
    <x v="7"/>
    <s v="MOTLAPALLE"/>
    <n v="169"/>
    <n v="0"/>
    <n v="532"/>
    <n v="701"/>
    <n v="394"/>
    <n v="341"/>
    <n v="577"/>
    <n v="11615"/>
    <n v="29.479695431472081"/>
    <e v="#NAME?"/>
  </r>
  <r>
    <x v="7"/>
    <s v="METTUPALLE"/>
    <n v="107"/>
    <n v="0"/>
    <n v="252"/>
    <n v="359"/>
    <n v="267"/>
    <n v="222"/>
    <n v="424"/>
    <n v="7835"/>
    <n v="29.344569288389515"/>
    <e v="#NAME?"/>
  </r>
  <r>
    <x v="7"/>
    <s v="KASULAPAD"/>
    <n v="1"/>
    <n v="0"/>
    <n v="73"/>
    <n v="74"/>
    <n v="66"/>
    <n v="56"/>
    <n v="99"/>
    <n v="1889"/>
    <n v="28.621212121212121"/>
    <e v="#NAME?"/>
  </r>
  <r>
    <x v="7"/>
    <s v="CHINTHALAPALLE"/>
    <n v="212"/>
    <n v="4"/>
    <n v="235"/>
    <n v="451"/>
    <n v="226"/>
    <n v="132"/>
    <n v="238"/>
    <n v="5599"/>
    <n v="24.774336283185839"/>
    <e v="#NAME?"/>
  </r>
  <r>
    <x v="7"/>
    <s v="YELLAREDDIPALLE"/>
    <n v="62"/>
    <n v="0"/>
    <n v="214"/>
    <n v="276"/>
    <n v="224"/>
    <n v="184"/>
    <n v="346"/>
    <n v="5344"/>
    <n v="23.857142857142858"/>
    <e v="#NAME?"/>
  </r>
  <r>
    <x v="7"/>
    <s v="ISSIPET"/>
    <n v="6"/>
    <n v="7"/>
    <n v="698"/>
    <n v="711"/>
    <n v="346"/>
    <n v="196"/>
    <n v="350"/>
    <n v="7352"/>
    <n v="21.248554913294797"/>
    <e v="#NAME?"/>
  </r>
  <r>
    <x v="7"/>
    <s v="VEMULAPALLE"/>
    <n v="152"/>
    <n v="0"/>
    <n v="414"/>
    <n v="566"/>
    <n v="343"/>
    <n v="259"/>
    <n v="472"/>
    <n v="6866"/>
    <n v="20.017492711370263"/>
    <e v="#NAME?"/>
  </r>
  <r>
    <x v="7"/>
    <s v="PARLAPALLE"/>
    <n v="194"/>
    <n v="1"/>
    <n v="550"/>
    <n v="745"/>
    <n v="357"/>
    <n v="266"/>
    <n v="400"/>
    <n v="7087"/>
    <n v="19.851540616246499"/>
    <e v="#NAME?"/>
  </r>
  <r>
    <x v="7"/>
    <s v="GUNDLAKARTHY"/>
    <n v="61"/>
    <n v="1"/>
    <n v="84"/>
    <n v="146"/>
    <n v="117"/>
    <n v="80"/>
    <n v="138"/>
    <n v="1963"/>
    <n v="16.777777777777779"/>
    <e v="#NAME?"/>
  </r>
  <r>
    <x v="7"/>
    <s v="PIDISILLA"/>
    <n v="104"/>
    <n v="5"/>
    <n v="448"/>
    <n v="557"/>
    <n v="321"/>
    <n v="191"/>
    <n v="316"/>
    <n v="5161"/>
    <n v="16.077881619937695"/>
    <e v="#NAME?"/>
  </r>
  <r>
    <x v="8"/>
    <s v="MODED"/>
    <n v="0"/>
    <n v="127"/>
    <n v="1"/>
    <n v="128"/>
    <n v="65"/>
    <n v="64"/>
    <n v="138"/>
    <n v="4083"/>
    <n v="62.815384615384616"/>
    <e v="#NAME?"/>
  </r>
  <r>
    <x v="8"/>
    <s v="NEELAMPALLY"/>
    <n v="21"/>
    <n v="164"/>
    <n v="2"/>
    <n v="187"/>
    <n v="112"/>
    <n v="100"/>
    <n v="203"/>
    <n v="7034"/>
    <n v="62.803571428571431"/>
    <e v="#NAME?"/>
  </r>
  <r>
    <x v="8"/>
    <s v="PANKENA"/>
    <n v="242"/>
    <n v="86"/>
    <n v="153"/>
    <n v="481"/>
    <n v="267"/>
    <n v="228"/>
    <n v="435"/>
    <n v="12732"/>
    <n v="47.685393258426963"/>
    <e v="#NAME?"/>
  </r>
  <r>
    <x v="8"/>
    <s v="PALMELA"/>
    <n v="285"/>
    <n v="249"/>
    <n v="166"/>
    <n v="700"/>
    <n v="446"/>
    <n v="386"/>
    <n v="717"/>
    <n v="19334"/>
    <n v="43.349775784753362"/>
    <e v="#NAME?"/>
  </r>
  <r>
    <x v="8"/>
    <s v="DAMMUR"/>
    <n v="10"/>
    <n v="237"/>
    <n v="3"/>
    <n v="250"/>
    <n v="192"/>
    <n v="169"/>
    <n v="300"/>
    <n v="7819"/>
    <n v="40.723958333333336"/>
    <e v="#NAME?"/>
  </r>
  <r>
    <x v="8"/>
    <s v="MUKNUR"/>
    <n v="38"/>
    <n v="115"/>
    <n v="39"/>
    <n v="192"/>
    <n v="94"/>
    <n v="84"/>
    <n v="162"/>
    <n v="3740"/>
    <n v="39.787234042553195"/>
    <e v="#NAME?"/>
  </r>
  <r>
    <x v="8"/>
    <s v="LANKALAGADDA"/>
    <n v="45"/>
    <n v="26"/>
    <n v="111"/>
    <n v="182"/>
    <n v="156"/>
    <n v="136"/>
    <n v="262"/>
    <n v="5552"/>
    <n v="35.589743589743591"/>
    <e v="#NAME?"/>
  </r>
  <r>
    <x v="8"/>
    <s v="SARVAIPETA"/>
    <n v="402"/>
    <n v="13"/>
    <n v="261"/>
    <n v="676"/>
    <n v="171"/>
    <n v="125"/>
    <n v="198"/>
    <n v="4248"/>
    <n v="24.842105263157894"/>
    <e v="#NAME?"/>
  </r>
  <r>
    <x v="9"/>
    <s v="IJJAIAHPALLY"/>
    <n v="6"/>
    <n v="0"/>
    <n v="215"/>
    <n v="221"/>
    <n v="133"/>
    <n v="122"/>
    <n v="274"/>
    <n v="8482"/>
    <n v="63.774436090225564"/>
    <e v="#NAME?"/>
  </r>
  <r>
    <x v="9"/>
    <s v="RAMAGUNDALAPALLY"/>
    <n v="28"/>
    <n v="3"/>
    <n v="91"/>
    <n v="122"/>
    <n v="106"/>
    <n v="102"/>
    <n v="216"/>
    <n v="6204"/>
    <n v="58.528301886792455"/>
    <e v="#NAME?"/>
  </r>
  <r>
    <x v="9"/>
    <s v="NAGURLAPALLI"/>
    <n v="17"/>
    <n v="1"/>
    <n v="275"/>
    <n v="293"/>
    <n v="203"/>
    <n v="189"/>
    <n v="359"/>
    <n v="11132"/>
    <n v="54.837438423645317"/>
    <e v="#NAME?"/>
  </r>
  <r>
    <x v="9"/>
    <s v="ROOPIREDDI PALLI"/>
    <n v="12"/>
    <n v="5"/>
    <n v="520"/>
    <n v="537"/>
    <n v="368"/>
    <n v="332"/>
    <n v="623"/>
    <n v="18589"/>
    <n v="50.513586956521742"/>
    <e v="#NAME?"/>
  </r>
  <r>
    <x v="9"/>
    <s v="CHINNAKODEPAKA"/>
    <n v="411"/>
    <n v="11"/>
    <n v="551"/>
    <n v="973"/>
    <n v="490"/>
    <n v="436"/>
    <n v="817"/>
    <n v="24525"/>
    <n v="50.051020408163268"/>
    <e v="#NAME?"/>
  </r>
  <r>
    <x v="9"/>
    <s v="RAJAKKAPALLY"/>
    <n v="17"/>
    <n v="0"/>
    <n v="332"/>
    <n v="349"/>
    <n v="235"/>
    <n v="197"/>
    <n v="386"/>
    <n v="11688"/>
    <n v="49.736170212765956"/>
    <e v="#NAME?"/>
  </r>
  <r>
    <x v="9"/>
    <s v="JAGGAIAHPET"/>
    <n v="53"/>
    <n v="2"/>
    <n v="820"/>
    <n v="875"/>
    <n v="648"/>
    <n v="613"/>
    <n v="1241"/>
    <n v="30517"/>
    <n v="47.094135802469133"/>
    <e v="#NAME?"/>
  </r>
  <r>
    <x v="9"/>
    <s v="BHAGIRTHIPETA"/>
    <n v="480"/>
    <n v="22"/>
    <n v="760"/>
    <n v="1262"/>
    <n v="465"/>
    <n v="354"/>
    <n v="674"/>
    <n v="21709"/>
    <n v="46.686021505376345"/>
    <e v="#NAME?"/>
  </r>
  <r>
    <x v="9"/>
    <s v="LINGALA"/>
    <n v="63"/>
    <n v="0"/>
    <n v="313"/>
    <n v="376"/>
    <n v="209"/>
    <n v="195"/>
    <n v="326"/>
    <n v="9615"/>
    <n v="46.004784688995215"/>
    <e v="#NAME?"/>
  </r>
  <r>
    <x v="9"/>
    <s v="LAMBADI THANDA"/>
    <n v="1"/>
    <n v="231"/>
    <n v="94"/>
    <n v="326"/>
    <n v="259"/>
    <n v="211"/>
    <n v="404"/>
    <n v="11838"/>
    <n v="45.706563706563706"/>
    <e v="#NAME?"/>
  </r>
  <r>
    <x v="9"/>
    <s v="KODAVATANCHA"/>
    <n v="103"/>
    <n v="0"/>
    <n v="484"/>
    <n v="587"/>
    <n v="417"/>
    <n v="325"/>
    <n v="661"/>
    <n v="18432"/>
    <n v="44.201438848920866"/>
    <e v="#NAME?"/>
  </r>
  <r>
    <x v="9"/>
    <s v="DAMMANNAPET"/>
    <n v="197"/>
    <n v="5"/>
    <n v="396"/>
    <n v="598"/>
    <n v="295"/>
    <n v="248"/>
    <n v="425"/>
    <n v="12922"/>
    <n v="43.803389830508472"/>
    <e v="#NAME?"/>
  </r>
  <r>
    <x v="9"/>
    <s v="NIZAMPALLI"/>
    <n v="61"/>
    <n v="8"/>
    <n v="607"/>
    <n v="676"/>
    <n v="436"/>
    <n v="358"/>
    <n v="719"/>
    <n v="18681"/>
    <n v="42.846330275229356"/>
    <e v="#NAME?"/>
  </r>
  <r>
    <x v="9"/>
    <s v="PONUGONDLA"/>
    <n v="170"/>
    <n v="2"/>
    <n v="480"/>
    <n v="652"/>
    <n v="472"/>
    <n v="438"/>
    <n v="899"/>
    <n v="19967"/>
    <n v="42.302966101694913"/>
    <e v="#NAME?"/>
  </r>
  <r>
    <x v="9"/>
    <s v="NARAYANAPUR"/>
    <n v="91"/>
    <n v="1"/>
    <n v="243"/>
    <n v="335"/>
    <n v="221"/>
    <n v="160"/>
    <n v="294"/>
    <n v="9319"/>
    <n v="42.167420814479641"/>
    <e v="#NAME?"/>
  </r>
  <r>
    <x v="9"/>
    <s v="VENKATESHWARAPALLI"/>
    <n v="55"/>
    <n v="63"/>
    <n v="450"/>
    <n v="568"/>
    <n v="375"/>
    <n v="302"/>
    <n v="610"/>
    <n v="15590"/>
    <n v="41.573333333333331"/>
    <e v="#NAME?"/>
  </r>
  <r>
    <x v="9"/>
    <s v="TIRUMALAGIRI"/>
    <n v="189"/>
    <n v="0"/>
    <n v="882"/>
    <n v="1071"/>
    <n v="715"/>
    <n v="565"/>
    <n v="1175"/>
    <n v="29067"/>
    <n v="40.653146853146851"/>
    <e v="#NAME?"/>
  </r>
  <r>
    <x v="9"/>
    <s v="GUDEPALLE"/>
    <n v="118"/>
    <n v="10"/>
    <n v="272"/>
    <n v="400"/>
    <n v="277"/>
    <n v="205"/>
    <n v="401"/>
    <n v="10907"/>
    <n v="39.375451263537904"/>
    <e v="#NAME?"/>
  </r>
  <r>
    <x v="9"/>
    <s v="CHENCHUPALLY"/>
    <n v="0"/>
    <n v="55"/>
    <n v="1"/>
    <n v="56"/>
    <n v="47"/>
    <n v="35"/>
    <n v="55"/>
    <n v="1813"/>
    <n v="38.574468085106382"/>
    <e v="#NAME?"/>
  </r>
  <r>
    <x v="9"/>
    <s v="KONARAOPET"/>
    <n v="70"/>
    <n v="1"/>
    <n v="330"/>
    <n v="401"/>
    <n v="246"/>
    <n v="187"/>
    <n v="314"/>
    <n v="9364"/>
    <n v="38.065040650406502"/>
    <e v="#NAME?"/>
  </r>
  <r>
    <x v="9"/>
    <s v="CHENNAPOOR"/>
    <n v="98"/>
    <n v="9"/>
    <n v="326"/>
    <n v="433"/>
    <n v="316"/>
    <n v="257"/>
    <n v="491"/>
    <n v="12027"/>
    <n v="38.060126582278478"/>
    <e v="#NAME?"/>
  </r>
  <r>
    <x v="9"/>
    <s v="PEDDAMPALLI"/>
    <n v="71"/>
    <n v="0"/>
    <n v="149"/>
    <n v="220"/>
    <n v="113"/>
    <n v="106"/>
    <n v="181"/>
    <n v="3989"/>
    <n v="35.30088495575221"/>
    <e v="#NAME?"/>
  </r>
  <r>
    <x v="9"/>
    <s v="REPAKA PALLI"/>
    <n v="1"/>
    <n v="2"/>
    <n v="370"/>
    <n v="373"/>
    <n v="227"/>
    <n v="218"/>
    <n v="396"/>
    <n v="7911"/>
    <n v="34.85022026431718"/>
    <e v="#NAME?"/>
  </r>
  <r>
    <x v="9"/>
    <s v="KOTHAPALLI"/>
    <n v="1"/>
    <n v="0"/>
    <n v="125"/>
    <n v="126"/>
    <n v="101"/>
    <n v="78"/>
    <n v="126"/>
    <n v="3320"/>
    <n v="32.871287128712872"/>
    <e v="#NAME?"/>
  </r>
  <r>
    <x v="9"/>
    <s v="DAMARANCHAPALLY"/>
    <n v="262"/>
    <n v="14"/>
    <n v="348"/>
    <n v="624"/>
    <n v="368"/>
    <n v="351"/>
    <n v="656"/>
    <n v="11892"/>
    <n v="32.315217391304351"/>
    <e v="#NAME?"/>
  </r>
  <r>
    <x v="9"/>
    <s v="MADATHAPALLI"/>
    <n v="151"/>
    <n v="6"/>
    <n v="749"/>
    <n v="906"/>
    <n v="484"/>
    <n v="428"/>
    <n v="820"/>
    <n v="15460"/>
    <n v="31.942148760330578"/>
    <e v="#NAME?"/>
  </r>
  <r>
    <x v="9"/>
    <s v="DUMPILLAPALLI"/>
    <n v="4"/>
    <n v="16"/>
    <n v="535"/>
    <n v="555"/>
    <n v="348"/>
    <n v="282"/>
    <n v="742"/>
    <n v="10844"/>
    <n v="31.160919540229884"/>
    <e v="#NAME?"/>
  </r>
  <r>
    <x v="9"/>
    <s v="POCHAMPALLI"/>
    <n v="112"/>
    <n v="14"/>
    <n v="452"/>
    <n v="578"/>
    <n v="307"/>
    <n v="266"/>
    <n v="486"/>
    <n v="9280"/>
    <n v="30.22801302931596"/>
    <e v="#NAME?"/>
  </r>
  <r>
    <x v="9"/>
    <s v="RANAGAIAHPALLI"/>
    <n v="170"/>
    <n v="0"/>
    <n v="547"/>
    <n v="717"/>
    <n v="455"/>
    <n v="366"/>
    <n v="637"/>
    <n v="13559"/>
    <n v="29.8"/>
    <e v="#NAME?"/>
  </r>
  <r>
    <x v="9"/>
    <s v="ROYAPALLI"/>
    <n v="186"/>
    <n v="5"/>
    <n v="290"/>
    <n v="481"/>
    <n v="247"/>
    <n v="189"/>
    <n v="336"/>
    <n v="7338"/>
    <n v="29.708502024291498"/>
    <e v="#NAME?"/>
  </r>
  <r>
    <x v="9"/>
    <s v="REGONDA"/>
    <n v="266"/>
    <n v="7"/>
    <n v="814"/>
    <n v="1087"/>
    <n v="453"/>
    <n v="378"/>
    <n v="697"/>
    <n v="13317"/>
    <n v="29.397350993377483"/>
    <e v="#NAME?"/>
  </r>
  <r>
    <x v="9"/>
    <s v="KANAPARTHY"/>
    <n v="180"/>
    <n v="13"/>
    <n v="464"/>
    <n v="657"/>
    <n v="321"/>
    <n v="282"/>
    <n v="537"/>
    <n v="9237"/>
    <n v="28.77570093457944"/>
    <e v="#NAME?"/>
  </r>
  <r>
    <x v="9"/>
    <s v="REPAKA"/>
    <n v="209"/>
    <n v="1"/>
    <n v="507"/>
    <n v="717"/>
    <n v="404"/>
    <n v="280"/>
    <n v="527"/>
    <n v="11446"/>
    <n v="28.331683168316832"/>
    <e v="#NAME?"/>
  </r>
  <r>
    <x v="9"/>
    <s v="RAMANNAGUDEM"/>
    <n v="89"/>
    <n v="5"/>
    <n v="346"/>
    <n v="440"/>
    <n v="257"/>
    <n v="146"/>
    <n v="269"/>
    <n v="6611"/>
    <n v="25.723735408560312"/>
    <e v="#NAME?"/>
  </r>
  <r>
    <x v="9"/>
    <s v="SULTHANPUR"/>
    <n v="54"/>
    <n v="1"/>
    <n v="396"/>
    <n v="451"/>
    <n v="226"/>
    <n v="181"/>
    <n v="332"/>
    <n v="5526"/>
    <n v="24.451327433628318"/>
    <e v="#NAME?"/>
  </r>
  <r>
    <x v="9"/>
    <s v="KOTHAPALLIGORI"/>
    <n v="205"/>
    <n v="15"/>
    <n v="1011"/>
    <n v="1231"/>
    <n v="658"/>
    <n v="498"/>
    <n v="1015"/>
    <n v="15878"/>
    <n v="24.130699088145896"/>
    <e v="#NAME?"/>
  </r>
  <r>
    <x v="9"/>
    <s v="GHANDINAGAR"/>
    <n v="0"/>
    <n v="0"/>
    <n v="102"/>
    <n v="102"/>
    <n v="95"/>
    <n v="78"/>
    <n v="141"/>
    <n v="2053"/>
    <n v="21.610526315789475"/>
    <e v="#NAME?"/>
  </r>
  <r>
    <x v="10"/>
    <s v="PEDDAMPALLE"/>
    <n v="80"/>
    <n v="0"/>
    <n v="88"/>
    <n v="168"/>
    <n v="157"/>
    <n v="152"/>
    <n v="325"/>
    <n v="10632"/>
    <n v="67.71974522292993"/>
    <e v="#NAME?"/>
  </r>
  <r>
    <x v="10"/>
    <s v="ANKUSHAPUR"/>
    <n v="9"/>
    <n v="1"/>
    <n v="310"/>
    <n v="320"/>
    <n v="242"/>
    <n v="245"/>
    <n v="443"/>
    <n v="13555"/>
    <n v="56.012396694214878"/>
    <e v="#NAME?"/>
  </r>
  <r>
    <x v="10"/>
    <s v="DWARAKAPET"/>
    <n v="26"/>
    <n v="0"/>
    <n v="137"/>
    <n v="163"/>
    <n v="158"/>
    <n v="155"/>
    <n v="309"/>
    <n v="8720"/>
    <n v="55.189873417721522"/>
    <e v="#NAME?"/>
  </r>
  <r>
    <x v="10"/>
    <s v="BANDAPALLE"/>
    <n v="1"/>
    <n v="0"/>
    <n v="74"/>
    <n v="75"/>
    <n v="62"/>
    <n v="56"/>
    <n v="113"/>
    <n v="3019"/>
    <n v="48.693548387096776"/>
    <e v="#NAME?"/>
  </r>
  <r>
    <x v="10"/>
    <s v="GARMILLAPALLE"/>
    <n v="276"/>
    <n v="9"/>
    <n v="632"/>
    <n v="917"/>
    <n v="644"/>
    <n v="616"/>
    <n v="1272"/>
    <n v="30203"/>
    <n v="46.899068322981364"/>
    <e v="#NAME?"/>
  </r>
  <r>
    <x v="10"/>
    <s v="TEKUMATLA"/>
    <n v="148"/>
    <n v="0"/>
    <n v="243"/>
    <n v="391"/>
    <n v="176"/>
    <n v="155"/>
    <n v="266"/>
    <n v="7735"/>
    <n v="43.948863636363633"/>
    <e v="#NAME?"/>
  </r>
  <r>
    <x v="10"/>
    <s v="RAGHAVAREDDIPET"/>
    <n v="54"/>
    <n v="0"/>
    <n v="217"/>
    <n v="271"/>
    <n v="243"/>
    <n v="226"/>
    <n v="415"/>
    <n v="10380"/>
    <n v="42.716049382716051"/>
    <e v="#NAME?"/>
  </r>
  <r>
    <x v="10"/>
    <s v="RAMAKISTAPUR (V)"/>
    <n v="146"/>
    <n v="0"/>
    <n v="545"/>
    <n v="691"/>
    <n v="368"/>
    <n v="327"/>
    <n v="676"/>
    <n v="14141"/>
    <n v="38.426630434782609"/>
    <e v="#NAME?"/>
  </r>
  <r>
    <x v="10"/>
    <s v="SUBBAKKAPALLE"/>
    <n v="18"/>
    <n v="0"/>
    <n v="144"/>
    <n v="162"/>
    <n v="136"/>
    <n v="119"/>
    <n v="242"/>
    <n v="4894"/>
    <n v="35.985294117647058"/>
    <e v="#NAME?"/>
  </r>
  <r>
    <x v="10"/>
    <s v="MANDALORIPALLY"/>
    <n v="16"/>
    <n v="0"/>
    <n v="101"/>
    <n v="117"/>
    <n v="106"/>
    <n v="96"/>
    <n v="171"/>
    <n v="3779"/>
    <n v="35.650943396226417"/>
    <e v="#NAME?"/>
  </r>
  <r>
    <x v="10"/>
    <s v="VENKATRAOPALLE(B)"/>
    <n v="81"/>
    <n v="7"/>
    <n v="602"/>
    <n v="690"/>
    <n v="498"/>
    <n v="471"/>
    <n v="806"/>
    <n v="17142"/>
    <n v="34.421686746987952"/>
    <e v="#NAME?"/>
  </r>
  <r>
    <x v="10"/>
    <s v="PANGIDIPALLE"/>
    <n v="167"/>
    <n v="0"/>
    <n v="235"/>
    <n v="402"/>
    <n v="257"/>
    <n v="195"/>
    <n v="361"/>
    <n v="8485"/>
    <n v="33.01556420233463"/>
    <e v="#NAME?"/>
  </r>
  <r>
    <x v="10"/>
    <s v="KUNDANPALLE"/>
    <n v="80"/>
    <n v="0"/>
    <n v="181"/>
    <n v="261"/>
    <n v="197"/>
    <n v="165"/>
    <n v="307"/>
    <n v="6385"/>
    <n v="32.411167512690355"/>
    <e v="#NAME?"/>
  </r>
  <r>
    <x v="10"/>
    <s v="SOMANPALLE"/>
    <n v="55"/>
    <n v="0"/>
    <n v="218"/>
    <n v="273"/>
    <n v="179"/>
    <n v="157"/>
    <n v="288"/>
    <n v="5726"/>
    <n v="31.988826815642458"/>
    <e v="#NAME?"/>
  </r>
  <r>
    <x v="10"/>
    <s v="ASHIREDDIPALLE"/>
    <n v="29"/>
    <n v="0"/>
    <n v="169"/>
    <n v="198"/>
    <n v="193"/>
    <n v="168"/>
    <n v="344"/>
    <n v="6077"/>
    <n v="31.487046632124354"/>
    <e v="#NAME?"/>
  </r>
  <r>
    <x v="10"/>
    <s v="EMPAID"/>
    <n v="81"/>
    <n v="19"/>
    <n v="161"/>
    <n v="261"/>
    <n v="204"/>
    <n v="179"/>
    <n v="303"/>
    <n v="6145"/>
    <n v="30.122549019607842"/>
    <e v="#NAME?"/>
  </r>
  <r>
    <x v="10"/>
    <s v="RAGHAVAPUR"/>
    <n v="135"/>
    <n v="0"/>
    <n v="249"/>
    <n v="384"/>
    <n v="265"/>
    <n v="209"/>
    <n v="391"/>
    <n v="7978"/>
    <n v="30.10566037735849"/>
    <e v="#NAME?"/>
  </r>
  <r>
    <x v="10"/>
    <s v="VELCHAL"/>
    <n v="117"/>
    <n v="20"/>
    <n v="403"/>
    <n v="540"/>
    <n v="275"/>
    <n v="200"/>
    <n v="390"/>
    <n v="8263"/>
    <n v="30.047272727272727"/>
    <e v="#NAME?"/>
  </r>
  <r>
    <x v="10"/>
    <s v="AREPALLY"/>
    <n v="1"/>
    <n v="0"/>
    <n v="122"/>
    <n v="123"/>
    <n v="108"/>
    <n v="89"/>
    <n v="179"/>
    <n v="3219"/>
    <n v="29.805555555555557"/>
    <e v="#NAME?"/>
  </r>
  <r>
    <x v="10"/>
    <s v="DUBYALA"/>
    <n v="176"/>
    <n v="0"/>
    <n v="308"/>
    <n v="484"/>
    <n v="315"/>
    <n v="282"/>
    <n v="661"/>
    <n v="9029"/>
    <n v="28.663492063492065"/>
    <e v="#NAME?"/>
  </r>
  <r>
    <x v="10"/>
    <s v="BORNAPALLE"/>
    <n v="41"/>
    <n v="1"/>
    <n v="129"/>
    <n v="171"/>
    <n v="157"/>
    <n v="149"/>
    <n v="241"/>
    <n v="4478"/>
    <n v="28.522292993630572"/>
    <e v="#NAME?"/>
  </r>
  <r>
    <x v="10"/>
    <s v="VELLAMPALLE"/>
    <n v="157"/>
    <n v="1"/>
    <n v="234"/>
    <n v="392"/>
    <n v="241"/>
    <n v="184"/>
    <n v="329"/>
    <n v="6667"/>
    <n v="27.663900414937761"/>
    <e v="#NAME?"/>
  </r>
  <r>
    <x v="10"/>
    <s v="RAMAKISTAPUR(T)"/>
    <n v="46"/>
    <n v="1"/>
    <n v="260"/>
    <n v="307"/>
    <n v="244"/>
    <n v="200"/>
    <n v="329"/>
    <n v="5411"/>
    <n v="22.17622950819672"/>
    <e v="#NAME?"/>
  </r>
  <r>
    <x v="10"/>
    <s v="GUMMADAVELLI"/>
    <n v="57"/>
    <n v="2"/>
    <n v="152"/>
    <n v="211"/>
    <n v="146"/>
    <n v="81"/>
    <n v="135"/>
    <n v="1895"/>
    <n v="12.979452054794521"/>
    <e v="#NAME?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BCA4AA-4CC0-44ED-8231-71CC341742B7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5" firstHeaderRow="0" firstDataRow="1" firstDataCol="1"/>
  <pivotFields count="12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numFmtId="2"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ACTIVE" fld="6" baseField="0" baseItem="0"/>
    <dataField name="PERSON DAYS" fld="9" baseField="0" baseItem="0"/>
  </dataFields>
  <formats count="3"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dataOnly="0" fieldPosition="0">
        <references count="1">
          <reference field="0" count="0"/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L242">
  <sortState xmlns:xlrd2="http://schemas.microsoft.com/office/spreadsheetml/2017/richdata2" ref="A2:L242">
    <sortCondition ref="A2:A242"/>
    <sortCondition descending="1" ref="K2:K242"/>
  </sortState>
  <tableColumns count="12">
    <tableColumn id="1" xr3:uid="{00000000-0010-0000-0000-000001000000}" name="MANDAL"/>
    <tableColumn id="2" xr3:uid="{00000000-0010-0000-0000-000002000000}" name="PANCHAYAT"/>
    <tableColumn id="3" xr3:uid="{00000000-0010-0000-0000-000003000000}" name="SC"/>
    <tableColumn id="4" xr3:uid="{00000000-0010-0000-0000-000004000000}" name="ST"/>
    <tableColumn id="5" xr3:uid="{00000000-0010-0000-0000-000005000000}" name="OTHERS"/>
    <tableColumn id="6" xr3:uid="{00000000-0010-0000-0000-000006000000}" name="TOTAL"/>
    <tableColumn id="10" xr3:uid="{373002DB-330C-4502-B26C-3FE5FFE922C1}" name="ACTIVE CARD" dataDxfId="5"/>
    <tableColumn id="7" xr3:uid="{00000000-0010-0000-0000-000007000000}" name="EMP_HOUSEHOLD"/>
    <tableColumn id="8" xr3:uid="{00000000-0010-0000-0000-000008000000}" name="EMP_PERSONS"/>
    <tableColumn id="9" xr3:uid="{00000000-0010-0000-0000-000009000000}" name="PERSON_DAYS"/>
    <tableColumn id="11" xr3:uid="{00000000-0010-0000-0000-00000B000000}" name="AVG PER ACTIVE CARD" dataDxfId="4">
      <calculatedColumnFormula>Table_1[[#This Row],[PERSON_DAYS]]/Table_1[[#This Row],[ACTIVE CARD]]</calculatedColumnFormula>
    </tableColumn>
    <tableColumn id="12" xr3:uid="{00000000-0010-0000-0000-00000C000000}" name="Mandal &amp; Panchayat"/>
  </tableColumns>
  <tableStyleInfo name="GP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Roboto"/>
        <a:ea typeface="Roboto"/>
        <a:cs typeface="Roboto"/>
      </a:majorFont>
      <a:minorFont>
        <a:latin typeface="Roboto"/>
        <a:ea typeface="Roboto"/>
        <a:cs typeface="Robot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E9E59-ABB4-4F82-8366-CD8E223D7781}">
  <dimension ref="A3:H32"/>
  <sheetViews>
    <sheetView workbookViewId="0">
      <selection activeCell="N24" sqref="N24"/>
    </sheetView>
  </sheetViews>
  <sheetFormatPr defaultRowHeight="13.2" x14ac:dyDescent="0.25"/>
  <cols>
    <col min="1" max="1" width="15.3984375" bestFit="1" customWidth="1"/>
    <col min="2" max="2" width="6.69921875" bestFit="1" customWidth="1"/>
    <col min="3" max="3" width="12" bestFit="1" customWidth="1"/>
    <col min="4" max="4" width="14.8984375" bestFit="1" customWidth="1"/>
  </cols>
  <sheetData>
    <row r="3" spans="1:7" x14ac:dyDescent="0.25">
      <c r="A3" s="7" t="s">
        <v>255</v>
      </c>
      <c r="B3" s="6" t="s">
        <v>257</v>
      </c>
      <c r="C3" s="14" t="s">
        <v>258</v>
      </c>
      <c r="D3" s="15" t="s">
        <v>259</v>
      </c>
      <c r="E3" s="11"/>
      <c r="F3" s="11"/>
    </row>
    <row r="4" spans="1:7" x14ac:dyDescent="0.25">
      <c r="A4" s="8" t="s">
        <v>10</v>
      </c>
      <c r="B4" s="9">
        <v>8070</v>
      </c>
      <c r="C4" s="9">
        <v>386732</v>
      </c>
      <c r="D4" s="10">
        <f>GETPIVOTDATA("PERSON DAYS",$A$3,"MANDAL","BHUPALPALLY")/GETPIVOTDATA("ACTIVE",$A$3,"MANDAL","BHUPALPALLY")</f>
        <v>47.922180916976458</v>
      </c>
      <c r="E4" s="11">
        <v>405000</v>
      </c>
      <c r="F4" s="11">
        <f>E4/GETPIVOTDATA("ACTIVE",$A$3,"MANDAL","BHUPALPALLY")</f>
        <v>50.185873605947954</v>
      </c>
      <c r="G4" s="15">
        <v>10</v>
      </c>
    </row>
    <row r="5" spans="1:7" x14ac:dyDescent="0.25">
      <c r="A5" s="8" t="s">
        <v>35</v>
      </c>
      <c r="B5" s="9">
        <v>7439</v>
      </c>
      <c r="C5" s="9">
        <v>366448</v>
      </c>
      <c r="D5" s="10">
        <f>GETPIVOTDATA("PERSON DAYS",$A$3,"MANDAL","CHITYAL")/GETPIVOTDATA("ACTIVE",$A$3,"MANDAL","CHITYAL")</f>
        <v>49.260384460276917</v>
      </c>
      <c r="E5" s="11">
        <v>400000</v>
      </c>
      <c r="F5" s="11">
        <f>E5/GETPIVOTDATA("ACTIVE",$A$3,"MANDAL","CHITYAL")</f>
        <v>53.770668100551148</v>
      </c>
      <c r="G5" s="15">
        <v>10</v>
      </c>
    </row>
    <row r="6" spans="1:7" x14ac:dyDescent="0.25">
      <c r="A6" s="8" t="s">
        <v>60</v>
      </c>
      <c r="B6" s="9">
        <v>6519</v>
      </c>
      <c r="C6" s="9">
        <v>286078</v>
      </c>
      <c r="D6" s="10">
        <f>GETPIVOTDATA("PERSON DAYS",$A$3,"MANDAL","GHANPUR")/GETPIVOTDATA("ACTIVE",$A$3,"MANDAL","GHANPUR")</f>
        <v>43.883724497622332</v>
      </c>
      <c r="E6" s="11">
        <v>325000</v>
      </c>
      <c r="F6" s="11">
        <f>E6/GETPIVOTDATA("ACTIVE",$A$3,"MANDAL","GHANPUR")</f>
        <v>49.854272127626935</v>
      </c>
      <c r="G6" s="15">
        <v>10</v>
      </c>
    </row>
    <row r="7" spans="1:7" x14ac:dyDescent="0.25">
      <c r="A7" s="8" t="s">
        <v>77</v>
      </c>
      <c r="B7" s="9">
        <v>8059</v>
      </c>
      <c r="C7" s="9">
        <v>374887</v>
      </c>
      <c r="D7" s="10">
        <f>GETPIVOTDATA("PERSON DAYS",$A$3,"MANDAL","KATARAM")/GETPIVOTDATA("ACTIVE",$A$3,"MANDAL","KATARAM")</f>
        <v>46.517806179426728</v>
      </c>
      <c r="E7" s="11">
        <v>420000</v>
      </c>
      <c r="F7" s="11">
        <f>E7/GETPIVOTDATA("ACTIVE",$A$3,"MANDAL","KATARAM")</f>
        <v>52.11564710261819</v>
      </c>
      <c r="G7" s="15">
        <v>10</v>
      </c>
    </row>
    <row r="8" spans="1:7" x14ac:dyDescent="0.25">
      <c r="A8" s="8" t="s">
        <v>101</v>
      </c>
      <c r="B8" s="9">
        <v>5744</v>
      </c>
      <c r="C8" s="9">
        <v>252080</v>
      </c>
      <c r="D8" s="10">
        <f>GETPIVOTDATA("PERSON DAYS",$A$3,"MANDAL","MAHADEVPUR")/GETPIVOTDATA("ACTIVE",$A$3,"MANDAL","MAHADEVPUR")</f>
        <v>43.885793871866298</v>
      </c>
      <c r="E8" s="11">
        <v>280000</v>
      </c>
      <c r="F8" s="11">
        <f>E8/GETPIVOTDATA("ACTIVE",$A$3,"MANDAL","MAHADEVPUR")</f>
        <v>48.746518105849582</v>
      </c>
      <c r="G8" s="15">
        <v>10</v>
      </c>
    </row>
    <row r="9" spans="1:7" x14ac:dyDescent="0.25">
      <c r="A9" s="8" t="s">
        <v>120</v>
      </c>
      <c r="B9" s="9">
        <v>6089</v>
      </c>
      <c r="C9" s="9">
        <v>252738</v>
      </c>
      <c r="D9" s="10">
        <f>GETPIVOTDATA("PERSON DAYS",$A$3,"MANDAL","MAHAMUTHARAM")/GETPIVOTDATA("ACTIVE",$A$3,"MANDAL","MAHAMUTHARAM")</f>
        <v>41.507308260798162</v>
      </c>
      <c r="E9" s="11">
        <v>300000</v>
      </c>
      <c r="F9" s="11">
        <f>E9/GETPIVOTDATA("ACTIVE",$A$3,"MANDAL","MAHAMUTHARAM")</f>
        <v>49.269173920183938</v>
      </c>
      <c r="G9" s="15">
        <v>15</v>
      </c>
    </row>
    <row r="10" spans="1:7" x14ac:dyDescent="0.25">
      <c r="A10" s="8" t="s">
        <v>144</v>
      </c>
      <c r="B10" s="9">
        <v>5683</v>
      </c>
      <c r="C10" s="9">
        <v>231400</v>
      </c>
      <c r="D10" s="10">
        <f>GETPIVOTDATA("PERSON DAYS",$A$3,"MANDAL","MALHARRAO")/GETPIVOTDATA("ACTIVE",$A$3,"MANDAL","MALHARRAO")</f>
        <v>40.71793067042055</v>
      </c>
      <c r="E10" s="11">
        <v>275000</v>
      </c>
      <c r="F10" s="11">
        <f>E10/GETPIVOTDATA("ACTIVE",$A$3,"MANDAL","MALHARRAO")</f>
        <v>48.38993489354214</v>
      </c>
      <c r="G10" s="15">
        <v>15</v>
      </c>
    </row>
    <row r="11" spans="1:7" x14ac:dyDescent="0.25">
      <c r="A11" s="8" t="s">
        <v>160</v>
      </c>
      <c r="B11" s="9">
        <v>6267</v>
      </c>
      <c r="C11" s="9">
        <v>187000</v>
      </c>
      <c r="D11" s="10">
        <f>GETPIVOTDATA("PERSON DAYS",$A$3,"MANDAL","MOGULLAPALLY")/GETPIVOTDATA("ACTIVE",$A$3,"MANDAL","MOGULLAPALLY")</f>
        <v>29.838838359661722</v>
      </c>
      <c r="E11" s="11">
        <v>250000</v>
      </c>
      <c r="F11" s="11">
        <f>E11/GETPIVOTDATA("ACTIVE",$A$3,"MANDAL","MOGULLAPALLY")</f>
        <v>39.891495133237591</v>
      </c>
      <c r="G11" s="15">
        <v>20</v>
      </c>
    </row>
    <row r="12" spans="1:7" x14ac:dyDescent="0.25">
      <c r="A12" s="8" t="s">
        <v>185</v>
      </c>
      <c r="B12" s="9">
        <v>1503</v>
      </c>
      <c r="C12" s="9">
        <v>64542</v>
      </c>
      <c r="D12" s="10">
        <f>GETPIVOTDATA("PERSON DAYS",$A$3,"MANDAL","PALIMELA")/GETPIVOTDATA("ACTIVE",$A$3,"MANDAL","PALIMELA")</f>
        <v>42.942115768463076</v>
      </c>
      <c r="E12" s="11">
        <v>75000</v>
      </c>
      <c r="F12" s="11">
        <f>E12/GETPIVOTDATA("ACTIVE",$A$3,"MANDAL","PALIMELA")</f>
        <v>49.900199600798402</v>
      </c>
      <c r="G12" s="15">
        <v>15</v>
      </c>
    </row>
    <row r="13" spans="1:7" x14ac:dyDescent="0.25">
      <c r="A13" s="8" t="s">
        <v>194</v>
      </c>
      <c r="B13" s="9">
        <v>11997</v>
      </c>
      <c r="C13" s="9">
        <v>460049</v>
      </c>
      <c r="D13" s="10">
        <f>GETPIVOTDATA("PERSON DAYS",$A$3,"MANDAL","REGONDA")/GETPIVOTDATA("ACTIVE",$A$3,"MANDAL","REGONDA")</f>
        <v>38.347003417521044</v>
      </c>
      <c r="E13" s="11">
        <v>500000</v>
      </c>
      <c r="F13" s="11">
        <f>E13/GETPIVOTDATA("ACTIVE",$A$3,"MANDAL","REGONDA")</f>
        <v>41.677085938151201</v>
      </c>
      <c r="G13" s="15">
        <v>15</v>
      </c>
    </row>
    <row r="14" spans="1:7" x14ac:dyDescent="0.25">
      <c r="A14" s="8" t="s">
        <v>231</v>
      </c>
      <c r="B14" s="9">
        <v>5571</v>
      </c>
      <c r="C14" s="9">
        <v>203958</v>
      </c>
      <c r="D14" s="10">
        <f>GETPIVOTDATA("PERSON DAYS",$A$3,"MANDAL","TEKUMATLA")/GETPIVOTDATA("ACTIVE",$A$3,"MANDAL","TEKUMATLA")</f>
        <v>36.610662358642969</v>
      </c>
      <c r="E14" s="11">
        <v>250000</v>
      </c>
      <c r="F14" s="11">
        <f>E14/GETPIVOTDATA("ACTIVE",$A$3,"MANDAL","TEKUMATLA")</f>
        <v>44.875246813857473</v>
      </c>
      <c r="G14" s="15">
        <v>15</v>
      </c>
    </row>
    <row r="15" spans="1:7" x14ac:dyDescent="0.25">
      <c r="A15" s="18" t="s">
        <v>256</v>
      </c>
      <c r="B15" s="16">
        <v>72941</v>
      </c>
      <c r="C15" s="17">
        <v>3065912</v>
      </c>
      <c r="D15" s="12">
        <f>GETPIVOTDATA("PERSON DAYS",$A$3)/GETPIVOTDATA("ACTIVE",$A$3)</f>
        <v>42.03276620830534</v>
      </c>
      <c r="E15" s="13">
        <f>SUM(E4:E14)</f>
        <v>3480000</v>
      </c>
      <c r="F15" s="13">
        <f>E15/GETPIVOTDATA("ACTIVE",$A$3)</f>
        <v>47.709792846273018</v>
      </c>
    </row>
    <row r="21" spans="1:8" x14ac:dyDescent="0.25">
      <c r="A21" s="8" t="s">
        <v>10</v>
      </c>
      <c r="B21" s="9">
        <v>8070</v>
      </c>
      <c r="C21" s="9">
        <v>386732</v>
      </c>
      <c r="D21" s="10">
        <f>GETPIVOTDATA("PERSON DAYS",$A$3,"MANDAL","BHUPALPALLY")/GETPIVOTDATA("ACTIVE",$A$3,"MANDAL","BHUPALPALLY")</f>
        <v>47.922180916976458</v>
      </c>
      <c r="E21" s="11">
        <v>405000</v>
      </c>
      <c r="F21" s="11">
        <f>E21/GETPIVOTDATA("ACTIVE",$A$3,"MANDAL","BHUPALPALLY")</f>
        <v>50.185873605947954</v>
      </c>
      <c r="G21" s="15">
        <v>10</v>
      </c>
      <c r="H21">
        <f>C21*(100+G21)/100</f>
        <v>425405.2</v>
      </c>
    </row>
    <row r="22" spans="1:8" x14ac:dyDescent="0.25">
      <c r="A22" s="8" t="s">
        <v>35</v>
      </c>
      <c r="B22" s="9">
        <v>7439</v>
      </c>
      <c r="C22" s="9">
        <v>366448</v>
      </c>
      <c r="D22" s="10">
        <f>GETPIVOTDATA("PERSON DAYS",$A$3,"MANDAL","CHITYAL")/GETPIVOTDATA("ACTIVE",$A$3,"MANDAL","CHITYAL")</f>
        <v>49.260384460276917</v>
      </c>
      <c r="E22" s="11">
        <v>400000</v>
      </c>
      <c r="F22" s="11">
        <f>E22/GETPIVOTDATA("ACTIVE",$A$3,"MANDAL","CHITYAL")</f>
        <v>53.770668100551148</v>
      </c>
      <c r="G22" s="15">
        <v>10</v>
      </c>
      <c r="H22">
        <f t="shared" ref="H22:H31" si="0">C22*(100+G22)/100</f>
        <v>403092.8</v>
      </c>
    </row>
    <row r="23" spans="1:8" x14ac:dyDescent="0.25">
      <c r="A23" s="8" t="s">
        <v>60</v>
      </c>
      <c r="B23" s="9">
        <v>6519</v>
      </c>
      <c r="C23" s="9">
        <v>286078</v>
      </c>
      <c r="D23" s="10">
        <f>GETPIVOTDATA("PERSON DAYS",$A$3,"MANDAL","GHANPUR")/GETPIVOTDATA("ACTIVE",$A$3,"MANDAL","GHANPUR")</f>
        <v>43.883724497622332</v>
      </c>
      <c r="E23" s="11">
        <v>325000</v>
      </c>
      <c r="F23" s="11">
        <f>E23/GETPIVOTDATA("ACTIVE",$A$3,"MANDAL","GHANPUR")</f>
        <v>49.854272127626935</v>
      </c>
      <c r="G23" s="15">
        <v>10</v>
      </c>
      <c r="H23">
        <f t="shared" si="0"/>
        <v>314685.8</v>
      </c>
    </row>
    <row r="24" spans="1:8" x14ac:dyDescent="0.25">
      <c r="A24" s="8" t="s">
        <v>77</v>
      </c>
      <c r="B24" s="9">
        <v>8059</v>
      </c>
      <c r="C24" s="9">
        <v>374887</v>
      </c>
      <c r="D24" s="10">
        <f>GETPIVOTDATA("PERSON DAYS",$A$3,"MANDAL","KATARAM")/GETPIVOTDATA("ACTIVE",$A$3,"MANDAL","KATARAM")</f>
        <v>46.517806179426728</v>
      </c>
      <c r="E24" s="11">
        <v>420000</v>
      </c>
      <c r="F24" s="11">
        <f>E24/GETPIVOTDATA("ACTIVE",$A$3,"MANDAL","KATARAM")</f>
        <v>52.11564710261819</v>
      </c>
      <c r="G24" s="15">
        <v>10</v>
      </c>
      <c r="H24">
        <f t="shared" si="0"/>
        <v>412375.7</v>
      </c>
    </row>
    <row r="25" spans="1:8" x14ac:dyDescent="0.25">
      <c r="A25" s="8" t="s">
        <v>101</v>
      </c>
      <c r="B25" s="9">
        <v>5744</v>
      </c>
      <c r="C25" s="9">
        <v>252080</v>
      </c>
      <c r="D25" s="10">
        <f>GETPIVOTDATA("PERSON DAYS",$A$3,"MANDAL","MAHADEVPUR")/GETPIVOTDATA("ACTIVE",$A$3,"MANDAL","MAHADEVPUR")</f>
        <v>43.885793871866298</v>
      </c>
      <c r="E25" s="11">
        <v>280000</v>
      </c>
      <c r="F25" s="11">
        <f>E25/GETPIVOTDATA("ACTIVE",$A$3,"MANDAL","MAHADEVPUR")</f>
        <v>48.746518105849582</v>
      </c>
      <c r="G25" s="15">
        <v>10</v>
      </c>
      <c r="H25">
        <f t="shared" si="0"/>
        <v>277288</v>
      </c>
    </row>
    <row r="26" spans="1:8" x14ac:dyDescent="0.25">
      <c r="A26" s="8" t="s">
        <v>120</v>
      </c>
      <c r="B26" s="9">
        <v>6089</v>
      </c>
      <c r="C26" s="9">
        <v>252738</v>
      </c>
      <c r="D26" s="10">
        <f>GETPIVOTDATA("PERSON DAYS",$A$3,"MANDAL","MAHAMUTHARAM")/GETPIVOTDATA("ACTIVE",$A$3,"MANDAL","MAHAMUTHARAM")</f>
        <v>41.507308260798162</v>
      </c>
      <c r="E26" s="11">
        <v>300000</v>
      </c>
      <c r="F26" s="11">
        <f>E26/GETPIVOTDATA("ACTIVE",$A$3,"MANDAL","MAHAMUTHARAM")</f>
        <v>49.269173920183938</v>
      </c>
      <c r="G26" s="15">
        <v>15</v>
      </c>
      <c r="H26">
        <f t="shared" si="0"/>
        <v>290648.7</v>
      </c>
    </row>
    <row r="27" spans="1:8" x14ac:dyDescent="0.25">
      <c r="A27" s="8" t="s">
        <v>144</v>
      </c>
      <c r="B27" s="9">
        <v>5683</v>
      </c>
      <c r="C27" s="9">
        <v>231400</v>
      </c>
      <c r="D27" s="10">
        <f>GETPIVOTDATA("PERSON DAYS",$A$3,"MANDAL","MALHARRAO")/GETPIVOTDATA("ACTIVE",$A$3,"MANDAL","MALHARRAO")</f>
        <v>40.71793067042055</v>
      </c>
      <c r="E27" s="11">
        <v>275000</v>
      </c>
      <c r="F27" s="11">
        <f>E27/GETPIVOTDATA("ACTIVE",$A$3,"MANDAL","MALHARRAO")</f>
        <v>48.38993489354214</v>
      </c>
      <c r="G27" s="15">
        <v>15</v>
      </c>
      <c r="H27">
        <f t="shared" si="0"/>
        <v>266110</v>
      </c>
    </row>
    <row r="28" spans="1:8" x14ac:dyDescent="0.25">
      <c r="A28" s="8" t="s">
        <v>160</v>
      </c>
      <c r="B28" s="9">
        <v>6267</v>
      </c>
      <c r="C28" s="9">
        <v>187000</v>
      </c>
      <c r="D28" s="10">
        <f>GETPIVOTDATA("PERSON DAYS",$A$3,"MANDAL","MOGULLAPALLY")/GETPIVOTDATA("ACTIVE",$A$3,"MANDAL","MOGULLAPALLY")</f>
        <v>29.838838359661722</v>
      </c>
      <c r="E28" s="11">
        <v>250000</v>
      </c>
      <c r="F28" s="11">
        <f>E28/GETPIVOTDATA("ACTIVE",$A$3,"MANDAL","MOGULLAPALLY")</f>
        <v>39.891495133237591</v>
      </c>
      <c r="G28" s="15">
        <v>20</v>
      </c>
      <c r="H28">
        <f t="shared" si="0"/>
        <v>224400</v>
      </c>
    </row>
    <row r="29" spans="1:8" x14ac:dyDescent="0.25">
      <c r="A29" s="8" t="s">
        <v>185</v>
      </c>
      <c r="B29" s="9">
        <v>1503</v>
      </c>
      <c r="C29" s="9">
        <v>64542</v>
      </c>
      <c r="D29" s="10">
        <f>GETPIVOTDATA("PERSON DAYS",$A$3,"MANDAL","PALIMELA")/GETPIVOTDATA("ACTIVE",$A$3,"MANDAL","PALIMELA")</f>
        <v>42.942115768463076</v>
      </c>
      <c r="E29" s="11">
        <v>75000</v>
      </c>
      <c r="F29" s="11">
        <f>E29/GETPIVOTDATA("ACTIVE",$A$3,"MANDAL","PALIMELA")</f>
        <v>49.900199600798402</v>
      </c>
      <c r="G29" s="15">
        <v>15</v>
      </c>
      <c r="H29">
        <f t="shared" si="0"/>
        <v>74223.3</v>
      </c>
    </row>
    <row r="30" spans="1:8" x14ac:dyDescent="0.25">
      <c r="A30" s="8" t="s">
        <v>194</v>
      </c>
      <c r="B30" s="9">
        <v>11997</v>
      </c>
      <c r="C30" s="9">
        <v>460049</v>
      </c>
      <c r="D30" s="10">
        <f>GETPIVOTDATA("PERSON DAYS",$A$3,"MANDAL","REGONDA")/GETPIVOTDATA("ACTIVE",$A$3,"MANDAL","REGONDA")</f>
        <v>38.347003417521044</v>
      </c>
      <c r="E30" s="11">
        <v>500000</v>
      </c>
      <c r="F30" s="11">
        <f>E30/GETPIVOTDATA("ACTIVE",$A$3,"MANDAL","REGONDA")</f>
        <v>41.677085938151201</v>
      </c>
      <c r="G30" s="15">
        <v>15</v>
      </c>
      <c r="H30">
        <f t="shared" si="0"/>
        <v>529056.35</v>
      </c>
    </row>
    <row r="31" spans="1:8" x14ac:dyDescent="0.25">
      <c r="A31" s="8" t="s">
        <v>231</v>
      </c>
      <c r="B31" s="9">
        <v>5571</v>
      </c>
      <c r="C31" s="9">
        <v>203958</v>
      </c>
      <c r="D31" s="10">
        <f>GETPIVOTDATA("PERSON DAYS",$A$3,"MANDAL","TEKUMATLA")/GETPIVOTDATA("ACTIVE",$A$3,"MANDAL","TEKUMATLA")</f>
        <v>36.610662358642969</v>
      </c>
      <c r="E31" s="11">
        <v>250000</v>
      </c>
      <c r="F31" s="11">
        <f>E31/GETPIVOTDATA("ACTIVE",$A$3,"MANDAL","TEKUMATLA")</f>
        <v>44.875246813857473</v>
      </c>
      <c r="G31" s="15">
        <v>15</v>
      </c>
      <c r="H31">
        <f t="shared" si="0"/>
        <v>234551.7</v>
      </c>
    </row>
    <row r="32" spans="1:8" x14ac:dyDescent="0.25">
      <c r="A32" s="18" t="s">
        <v>256</v>
      </c>
      <c r="B32" s="16">
        <v>72941</v>
      </c>
      <c r="C32" s="17">
        <v>3065912</v>
      </c>
      <c r="D32" s="12">
        <f>GETPIVOTDATA("PERSON DAYS",$A$3)/GETPIVOTDATA("ACTIVE",$A$3)</f>
        <v>42.03276620830534</v>
      </c>
      <c r="E32" s="13">
        <f>SUM(E21:E31)</f>
        <v>3480000</v>
      </c>
      <c r="F32" s="13">
        <f>E32/GETPIVOTDATA("ACTIVE",$A$3)</f>
        <v>47.709792846273018</v>
      </c>
      <c r="G32">
        <f>H32/C32</f>
        <v>1.12587626455032</v>
      </c>
      <c r="H32">
        <f>SUM(H21:H31)</f>
        <v>3451837.5500000003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1"/>
  <sheetViews>
    <sheetView tabSelected="1" workbookViewId="0">
      <pane ySplit="1" topLeftCell="A200" activePane="bottomLeft" state="frozen"/>
      <selection pane="bottomLeft" activeCell="B212" sqref="B212"/>
    </sheetView>
  </sheetViews>
  <sheetFormatPr defaultColWidth="12.69921875" defaultRowHeight="15.75" customHeight="1" x14ac:dyDescent="0.25"/>
  <cols>
    <col min="1" max="1" width="15.19921875" customWidth="1"/>
    <col min="2" max="2" width="30.19921875" customWidth="1"/>
    <col min="3" max="4" width="4" bestFit="1" customWidth="1"/>
    <col min="5" max="5" width="8.19921875" bestFit="1" customWidth="1"/>
    <col min="6" max="6" width="6.59765625" bestFit="1" customWidth="1"/>
    <col min="7" max="7" width="11.3984375" bestFit="1" customWidth="1"/>
    <col min="8" max="8" width="17.19921875" bestFit="1" customWidth="1"/>
    <col min="9" max="9" width="14.69921875" bestFit="1" customWidth="1"/>
    <col min="10" max="10" width="14.59765625" bestFit="1" customWidth="1"/>
    <col min="11" max="11" width="19" bestFit="1" customWidth="1"/>
    <col min="12" max="12" width="37" hidden="1" customWidth="1"/>
  </cols>
  <sheetData>
    <row r="1" spans="1:12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253</v>
      </c>
      <c r="H1" s="1" t="s">
        <v>6</v>
      </c>
      <c r="I1" s="1" t="s">
        <v>7</v>
      </c>
      <c r="J1" s="1" t="s">
        <v>8</v>
      </c>
      <c r="K1" s="5" t="s">
        <v>254</v>
      </c>
      <c r="L1" s="2" t="s">
        <v>9</v>
      </c>
    </row>
    <row r="2" spans="1:12" ht="15.75" customHeight="1" x14ac:dyDescent="0.3">
      <c r="A2" s="1" t="s">
        <v>10</v>
      </c>
      <c r="B2" s="1" t="s">
        <v>27</v>
      </c>
      <c r="C2" s="1">
        <v>63</v>
      </c>
      <c r="D2" s="1">
        <v>137</v>
      </c>
      <c r="E2" s="1">
        <v>75</v>
      </c>
      <c r="F2" s="1">
        <v>275</v>
      </c>
      <c r="G2" s="1">
        <v>273</v>
      </c>
      <c r="H2" s="1">
        <v>268</v>
      </c>
      <c r="I2" s="1">
        <v>524</v>
      </c>
      <c r="J2" s="1">
        <v>20707</v>
      </c>
      <c r="K2" s="4">
        <f>Table_1[[#This Row],[PERSON_DAYS]]/Table_1[[#This Row],[ACTIVE CARD]]</f>
        <v>75.849816849816847</v>
      </c>
      <c r="L2" s="4" t="e">
        <f ca="1">_xludf.CONCAT(A2,B2)</f>
        <v>#NAME?</v>
      </c>
    </row>
    <row r="3" spans="1:12" ht="15.75" customHeight="1" x14ac:dyDescent="0.3">
      <c r="A3" s="1" t="s">
        <v>10</v>
      </c>
      <c r="B3" s="1" t="s">
        <v>20</v>
      </c>
      <c r="C3" s="1">
        <v>159</v>
      </c>
      <c r="D3" s="1">
        <v>211</v>
      </c>
      <c r="E3" s="1">
        <v>398</v>
      </c>
      <c r="F3" s="1">
        <v>768</v>
      </c>
      <c r="G3" s="1">
        <v>585</v>
      </c>
      <c r="H3" s="1">
        <v>593</v>
      </c>
      <c r="I3" s="1">
        <v>1100</v>
      </c>
      <c r="J3" s="1">
        <v>43585</v>
      </c>
      <c r="K3" s="4">
        <f>Table_1[[#This Row],[PERSON_DAYS]]/Table_1[[#This Row],[ACTIVE CARD]]</f>
        <v>74.504273504273499</v>
      </c>
      <c r="L3" s="4" t="e">
        <f ca="1">_xludf.CONCAT(A3,B3)</f>
        <v>#NAME?</v>
      </c>
    </row>
    <row r="4" spans="1:12" ht="15.75" customHeight="1" x14ac:dyDescent="0.3">
      <c r="A4" s="1" t="s">
        <v>10</v>
      </c>
      <c r="B4" s="1" t="s">
        <v>15</v>
      </c>
      <c r="C4" s="1">
        <v>9</v>
      </c>
      <c r="D4" s="1">
        <v>100</v>
      </c>
      <c r="E4" s="1">
        <v>124</v>
      </c>
      <c r="F4" s="1">
        <v>233</v>
      </c>
      <c r="G4" s="1">
        <v>206</v>
      </c>
      <c r="H4" s="1">
        <v>198</v>
      </c>
      <c r="I4" s="1">
        <v>405</v>
      </c>
      <c r="J4" s="1">
        <v>13871</v>
      </c>
      <c r="K4" s="4">
        <f>Table_1[[#This Row],[PERSON_DAYS]]/Table_1[[#This Row],[ACTIVE CARD]]</f>
        <v>67.334951456310677</v>
      </c>
      <c r="L4" s="4" t="e">
        <f ca="1">_xludf.CONCAT(A4,B4)</f>
        <v>#NAME?</v>
      </c>
    </row>
    <row r="5" spans="1:12" ht="15.75" customHeight="1" x14ac:dyDescent="0.3">
      <c r="A5" s="1" t="s">
        <v>10</v>
      </c>
      <c r="B5" s="1" t="s">
        <v>30</v>
      </c>
      <c r="C5" s="1">
        <v>74</v>
      </c>
      <c r="D5" s="1">
        <v>17</v>
      </c>
      <c r="E5" s="1">
        <v>391</v>
      </c>
      <c r="F5" s="1">
        <v>482</v>
      </c>
      <c r="G5" s="1">
        <v>454</v>
      </c>
      <c r="H5" s="1">
        <v>415</v>
      </c>
      <c r="I5" s="1">
        <v>780</v>
      </c>
      <c r="J5" s="1">
        <v>29306</v>
      </c>
      <c r="K5" s="4">
        <f>Table_1[[#This Row],[PERSON_DAYS]]/Table_1[[#This Row],[ACTIVE CARD]]</f>
        <v>64.550660792951547</v>
      </c>
      <c r="L5" s="4" t="e">
        <f ca="1">_xludf.CONCAT(A5,B5)</f>
        <v>#NAME?</v>
      </c>
    </row>
    <row r="6" spans="1:12" ht="15.75" customHeight="1" x14ac:dyDescent="0.3">
      <c r="A6" s="1" t="s">
        <v>10</v>
      </c>
      <c r="B6" s="1" t="s">
        <v>19</v>
      </c>
      <c r="C6" s="1">
        <v>82</v>
      </c>
      <c r="D6" s="1">
        <v>137</v>
      </c>
      <c r="E6" s="1">
        <v>284</v>
      </c>
      <c r="F6" s="1">
        <v>503</v>
      </c>
      <c r="G6" s="1">
        <v>425</v>
      </c>
      <c r="H6" s="1">
        <v>399</v>
      </c>
      <c r="I6" s="1">
        <v>807</v>
      </c>
      <c r="J6" s="1">
        <v>25704</v>
      </c>
      <c r="K6" s="4">
        <f>Table_1[[#This Row],[PERSON_DAYS]]/Table_1[[#This Row],[ACTIVE CARD]]</f>
        <v>60.48</v>
      </c>
      <c r="L6" s="4" t="e">
        <f ca="1">_xludf.CONCAT(A6,B6)</f>
        <v>#NAME?</v>
      </c>
    </row>
    <row r="7" spans="1:12" ht="15.75" customHeight="1" x14ac:dyDescent="0.3">
      <c r="A7" s="1" t="s">
        <v>10</v>
      </c>
      <c r="B7" s="1" t="s">
        <v>28</v>
      </c>
      <c r="C7" s="1">
        <v>60</v>
      </c>
      <c r="D7" s="1">
        <v>31</v>
      </c>
      <c r="E7" s="1">
        <v>384</v>
      </c>
      <c r="F7" s="1">
        <v>475</v>
      </c>
      <c r="G7" s="1">
        <v>435</v>
      </c>
      <c r="H7" s="1">
        <v>412</v>
      </c>
      <c r="I7" s="1">
        <v>933</v>
      </c>
      <c r="J7" s="1">
        <v>24027</v>
      </c>
      <c r="K7" s="4">
        <f>Table_1[[#This Row],[PERSON_DAYS]]/Table_1[[#This Row],[ACTIVE CARD]]</f>
        <v>55.234482758620686</v>
      </c>
      <c r="L7" s="4" t="e">
        <f ca="1">_xludf.CONCAT(A7,B7)</f>
        <v>#NAME?</v>
      </c>
    </row>
    <row r="8" spans="1:12" ht="15.75" customHeight="1" x14ac:dyDescent="0.3">
      <c r="A8" s="1" t="s">
        <v>10</v>
      </c>
      <c r="B8" s="1" t="s">
        <v>13</v>
      </c>
      <c r="C8" s="1">
        <v>3</v>
      </c>
      <c r="D8" s="1">
        <v>61</v>
      </c>
      <c r="E8" s="1">
        <v>161</v>
      </c>
      <c r="F8" s="1">
        <v>225</v>
      </c>
      <c r="G8" s="1">
        <v>218</v>
      </c>
      <c r="H8" s="1">
        <v>204</v>
      </c>
      <c r="I8" s="1">
        <v>391</v>
      </c>
      <c r="J8" s="1">
        <v>11755</v>
      </c>
      <c r="K8" s="4">
        <f>Table_1[[#This Row],[PERSON_DAYS]]/Table_1[[#This Row],[ACTIVE CARD]]</f>
        <v>53.922018348623851</v>
      </c>
      <c r="L8" s="4" t="e">
        <f ca="1">_xludf.CONCAT(A8,B8)</f>
        <v>#NAME?</v>
      </c>
    </row>
    <row r="9" spans="1:12" ht="15.75" customHeight="1" x14ac:dyDescent="0.3">
      <c r="A9" s="1" t="s">
        <v>10</v>
      </c>
      <c r="B9" s="1" t="s">
        <v>29</v>
      </c>
      <c r="C9" s="1">
        <v>85</v>
      </c>
      <c r="D9" s="1">
        <v>27</v>
      </c>
      <c r="E9" s="1">
        <v>324</v>
      </c>
      <c r="F9" s="1">
        <v>436</v>
      </c>
      <c r="G9" s="1">
        <v>413</v>
      </c>
      <c r="H9" s="1">
        <v>375</v>
      </c>
      <c r="I9" s="1">
        <v>702</v>
      </c>
      <c r="J9" s="1">
        <v>21582</v>
      </c>
      <c r="K9" s="4">
        <f>Table_1[[#This Row],[PERSON_DAYS]]/Table_1[[#This Row],[ACTIVE CARD]]</f>
        <v>52.256658595641646</v>
      </c>
      <c r="L9" s="4" t="e">
        <f ca="1">_xludf.CONCAT(A9,B9)</f>
        <v>#NAME?</v>
      </c>
    </row>
    <row r="10" spans="1:12" ht="15.75" customHeight="1" x14ac:dyDescent="0.3">
      <c r="A10" s="1" t="s">
        <v>10</v>
      </c>
      <c r="B10" s="1" t="s">
        <v>14</v>
      </c>
      <c r="C10" s="1">
        <v>93</v>
      </c>
      <c r="D10" s="1">
        <v>32</v>
      </c>
      <c r="E10" s="1">
        <v>121</v>
      </c>
      <c r="F10" s="1">
        <v>246</v>
      </c>
      <c r="G10" s="1">
        <v>235</v>
      </c>
      <c r="H10" s="1">
        <v>218</v>
      </c>
      <c r="I10" s="1">
        <v>363</v>
      </c>
      <c r="J10" s="1">
        <v>11974</v>
      </c>
      <c r="K10" s="4">
        <f>Table_1[[#This Row],[PERSON_DAYS]]/Table_1[[#This Row],[ACTIVE CARD]]</f>
        <v>50.9531914893617</v>
      </c>
      <c r="L10" s="4" t="e">
        <f ca="1">_xludf.CONCAT(A10,B10)</f>
        <v>#NAME?</v>
      </c>
    </row>
    <row r="11" spans="1:12" ht="15.75" customHeight="1" x14ac:dyDescent="0.3">
      <c r="A11" s="1" t="s">
        <v>10</v>
      </c>
      <c r="B11" s="1" t="s">
        <v>33</v>
      </c>
      <c r="C11" s="1">
        <v>35</v>
      </c>
      <c r="D11" s="1">
        <v>119</v>
      </c>
      <c r="E11" s="1">
        <v>16</v>
      </c>
      <c r="F11" s="1">
        <v>170</v>
      </c>
      <c r="G11" s="1">
        <v>145</v>
      </c>
      <c r="H11" s="1">
        <v>136</v>
      </c>
      <c r="I11" s="1">
        <v>255</v>
      </c>
      <c r="J11" s="1">
        <v>7372</v>
      </c>
      <c r="K11" s="4">
        <f>Table_1[[#This Row],[PERSON_DAYS]]/Table_1[[#This Row],[ACTIVE CARD]]</f>
        <v>50.841379310344827</v>
      </c>
      <c r="L11" s="4" t="e">
        <f ca="1">_xludf.CONCAT(A11,B11)</f>
        <v>#NAME?</v>
      </c>
    </row>
    <row r="12" spans="1:12" ht="15.75" customHeight="1" x14ac:dyDescent="0.3">
      <c r="A12" s="1" t="s">
        <v>10</v>
      </c>
      <c r="B12" s="1" t="s">
        <v>34</v>
      </c>
      <c r="C12" s="1">
        <v>62</v>
      </c>
      <c r="D12" s="1">
        <v>6</v>
      </c>
      <c r="E12" s="1">
        <v>198</v>
      </c>
      <c r="F12" s="1">
        <v>266</v>
      </c>
      <c r="G12" s="1">
        <v>198</v>
      </c>
      <c r="H12" s="1">
        <v>193</v>
      </c>
      <c r="I12" s="1">
        <v>322</v>
      </c>
      <c r="J12" s="1">
        <v>10054</v>
      </c>
      <c r="K12" s="4">
        <f>Table_1[[#This Row],[PERSON_DAYS]]/Table_1[[#This Row],[ACTIVE CARD]]</f>
        <v>50.777777777777779</v>
      </c>
      <c r="L12" s="4" t="e">
        <f ca="1">_xludf.CONCAT(A12,B12)</f>
        <v>#NAME?</v>
      </c>
    </row>
    <row r="13" spans="1:12" ht="15.75" customHeight="1" x14ac:dyDescent="0.3">
      <c r="A13" s="1" t="s">
        <v>10</v>
      </c>
      <c r="B13" s="1" t="s">
        <v>18</v>
      </c>
      <c r="C13" s="1">
        <v>70</v>
      </c>
      <c r="D13" s="1">
        <v>18</v>
      </c>
      <c r="E13" s="1">
        <v>280</v>
      </c>
      <c r="F13" s="1">
        <v>368</v>
      </c>
      <c r="G13" s="1">
        <v>326</v>
      </c>
      <c r="H13" s="1">
        <v>308</v>
      </c>
      <c r="I13" s="1">
        <v>513</v>
      </c>
      <c r="J13" s="1">
        <v>16549</v>
      </c>
      <c r="K13" s="4">
        <f>Table_1[[#This Row],[PERSON_DAYS]]/Table_1[[#This Row],[ACTIVE CARD]]</f>
        <v>50.763803680981596</v>
      </c>
      <c r="L13" s="4" t="e">
        <f ca="1">_xludf.CONCAT(A13,B13)</f>
        <v>#NAME?</v>
      </c>
    </row>
    <row r="14" spans="1:12" ht="15.75" customHeight="1" x14ac:dyDescent="0.3">
      <c r="A14" s="1" t="s">
        <v>10</v>
      </c>
      <c r="B14" s="1" t="s">
        <v>22</v>
      </c>
      <c r="C14" s="1">
        <v>196</v>
      </c>
      <c r="D14" s="1">
        <v>2</v>
      </c>
      <c r="E14" s="1">
        <v>245</v>
      </c>
      <c r="F14" s="1">
        <v>443</v>
      </c>
      <c r="G14" s="1">
        <v>298</v>
      </c>
      <c r="H14" s="1">
        <v>301</v>
      </c>
      <c r="I14" s="1">
        <v>592</v>
      </c>
      <c r="J14" s="1">
        <v>14754</v>
      </c>
      <c r="K14" s="4">
        <f>Table_1[[#This Row],[PERSON_DAYS]]/Table_1[[#This Row],[ACTIVE CARD]]</f>
        <v>49.510067114093957</v>
      </c>
      <c r="L14" s="4" t="e">
        <f ca="1">_xludf.CONCAT(A14,B14)</f>
        <v>#NAME?</v>
      </c>
    </row>
    <row r="15" spans="1:12" ht="15.75" customHeight="1" x14ac:dyDescent="0.3">
      <c r="A15" s="1" t="s">
        <v>10</v>
      </c>
      <c r="B15" s="1" t="s">
        <v>31</v>
      </c>
      <c r="C15" s="1">
        <v>49</v>
      </c>
      <c r="D15" s="1">
        <v>125</v>
      </c>
      <c r="E15" s="1">
        <v>138</v>
      </c>
      <c r="F15" s="1">
        <v>312</v>
      </c>
      <c r="G15" s="1">
        <v>274</v>
      </c>
      <c r="H15" s="1">
        <v>243</v>
      </c>
      <c r="I15" s="1">
        <v>417</v>
      </c>
      <c r="J15" s="1">
        <v>12181</v>
      </c>
      <c r="K15" s="4">
        <f>Table_1[[#This Row],[PERSON_DAYS]]/Table_1[[#This Row],[ACTIVE CARD]]</f>
        <v>44.456204379562045</v>
      </c>
      <c r="L15" s="4" t="e">
        <f ca="1">_xludf.CONCAT(A15,B15)</f>
        <v>#NAME?</v>
      </c>
    </row>
    <row r="16" spans="1:12" ht="15.75" customHeight="1" x14ac:dyDescent="0.3">
      <c r="A16" s="1" t="s">
        <v>10</v>
      </c>
      <c r="B16" s="1" t="s">
        <v>32</v>
      </c>
      <c r="C16" s="1">
        <v>18</v>
      </c>
      <c r="D16" s="1">
        <v>23</v>
      </c>
      <c r="E16" s="1">
        <v>184</v>
      </c>
      <c r="F16" s="1">
        <v>225</v>
      </c>
      <c r="G16" s="1">
        <v>127</v>
      </c>
      <c r="H16" s="1">
        <v>123</v>
      </c>
      <c r="I16" s="1">
        <v>232</v>
      </c>
      <c r="J16" s="1">
        <v>5587</v>
      </c>
      <c r="K16" s="4">
        <f>Table_1[[#This Row],[PERSON_DAYS]]/Table_1[[#This Row],[ACTIVE CARD]]</f>
        <v>43.99212598425197</v>
      </c>
      <c r="L16" s="4" t="e">
        <f ca="1">_xludf.CONCAT(A16,B16)</f>
        <v>#NAME?</v>
      </c>
    </row>
    <row r="17" spans="1:12" ht="15.75" customHeight="1" x14ac:dyDescent="0.3">
      <c r="A17" s="1" t="s">
        <v>10</v>
      </c>
      <c r="B17" s="1" t="s">
        <v>23</v>
      </c>
      <c r="C17" s="1">
        <v>4</v>
      </c>
      <c r="D17" s="1">
        <v>166</v>
      </c>
      <c r="E17" s="1">
        <v>2</v>
      </c>
      <c r="F17" s="1">
        <v>172</v>
      </c>
      <c r="G17" s="1">
        <v>173</v>
      </c>
      <c r="H17" s="1">
        <v>175</v>
      </c>
      <c r="I17" s="1">
        <v>394</v>
      </c>
      <c r="J17" s="1">
        <v>7371</v>
      </c>
      <c r="K17" s="4">
        <f>Table_1[[#This Row],[PERSON_DAYS]]/Table_1[[#This Row],[ACTIVE CARD]]</f>
        <v>42.606936416184972</v>
      </c>
      <c r="L17" s="4" t="e">
        <f ca="1">_xludf.CONCAT(A17,B17)</f>
        <v>#NAME?</v>
      </c>
    </row>
    <row r="18" spans="1:12" ht="15.75" customHeight="1" x14ac:dyDescent="0.3">
      <c r="A18" s="1" t="s">
        <v>10</v>
      </c>
      <c r="B18" s="1" t="s">
        <v>26</v>
      </c>
      <c r="C18" s="1">
        <v>195</v>
      </c>
      <c r="D18" s="1">
        <v>165</v>
      </c>
      <c r="E18" s="1">
        <v>454</v>
      </c>
      <c r="F18" s="1">
        <v>814</v>
      </c>
      <c r="G18" s="1">
        <v>637</v>
      </c>
      <c r="H18" s="1">
        <v>595</v>
      </c>
      <c r="I18" s="1">
        <v>1041</v>
      </c>
      <c r="J18" s="1">
        <v>24977</v>
      </c>
      <c r="K18" s="4">
        <f>Table_1[[#This Row],[PERSON_DAYS]]/Table_1[[#This Row],[ACTIVE CARD]]</f>
        <v>39.210361067503925</v>
      </c>
      <c r="L18" s="4" t="e">
        <f ca="1">_xludf.CONCAT(A18,B18)</f>
        <v>#NAME?</v>
      </c>
    </row>
    <row r="19" spans="1:12" ht="15.75" customHeight="1" x14ac:dyDescent="0.3">
      <c r="A19" s="1" t="s">
        <v>10</v>
      </c>
      <c r="B19" s="1" t="s">
        <v>11</v>
      </c>
      <c r="C19" s="1">
        <v>64</v>
      </c>
      <c r="D19" s="1">
        <v>1</v>
      </c>
      <c r="E19" s="1">
        <v>9</v>
      </c>
      <c r="F19" s="1">
        <v>74</v>
      </c>
      <c r="G19" s="1">
        <v>67</v>
      </c>
      <c r="H19" s="1">
        <v>58</v>
      </c>
      <c r="I19" s="1">
        <v>103</v>
      </c>
      <c r="J19" s="1">
        <v>2576</v>
      </c>
      <c r="K19" s="4">
        <f>Table_1[[#This Row],[PERSON_DAYS]]/Table_1[[#This Row],[ACTIVE CARD]]</f>
        <v>38.447761194029852</v>
      </c>
      <c r="L19" s="4" t="e">
        <f ca="1">_xludf.CONCAT(A19,B19)</f>
        <v>#NAME?</v>
      </c>
    </row>
    <row r="20" spans="1:12" ht="15.75" customHeight="1" x14ac:dyDescent="0.3">
      <c r="A20" s="1" t="s">
        <v>10</v>
      </c>
      <c r="B20" s="1" t="s">
        <v>24</v>
      </c>
      <c r="C20" s="1">
        <v>8</v>
      </c>
      <c r="D20" s="1">
        <v>82</v>
      </c>
      <c r="E20" s="1">
        <v>0</v>
      </c>
      <c r="F20" s="1">
        <v>90</v>
      </c>
      <c r="G20" s="1">
        <v>77</v>
      </c>
      <c r="H20" s="1">
        <v>71</v>
      </c>
      <c r="I20" s="1">
        <v>136</v>
      </c>
      <c r="J20" s="1">
        <v>2934</v>
      </c>
      <c r="K20" s="4">
        <f>Table_1[[#This Row],[PERSON_DAYS]]/Table_1[[#This Row],[ACTIVE CARD]]</f>
        <v>38.103896103896105</v>
      </c>
      <c r="L20" s="4" t="e">
        <f ca="1">_xludf.CONCAT(A20,B20)</f>
        <v>#NAME?</v>
      </c>
    </row>
    <row r="21" spans="1:12" ht="15.75" customHeight="1" x14ac:dyDescent="0.3">
      <c r="A21" s="1" t="s">
        <v>10</v>
      </c>
      <c r="B21" s="1" t="s">
        <v>25</v>
      </c>
      <c r="C21" s="1">
        <v>45</v>
      </c>
      <c r="D21" s="1">
        <v>36</v>
      </c>
      <c r="E21" s="1">
        <v>407</v>
      </c>
      <c r="F21" s="1">
        <v>488</v>
      </c>
      <c r="G21" s="1">
        <v>239</v>
      </c>
      <c r="H21" s="1">
        <v>203</v>
      </c>
      <c r="I21" s="1">
        <v>386</v>
      </c>
      <c r="J21" s="1">
        <v>8972</v>
      </c>
      <c r="K21" s="4">
        <f>Table_1[[#This Row],[PERSON_DAYS]]/Table_1[[#This Row],[ACTIVE CARD]]</f>
        <v>37.539748953974893</v>
      </c>
      <c r="L21" s="4" t="e">
        <f ca="1">_xludf.CONCAT(A21,B21)</f>
        <v>#NAME?</v>
      </c>
    </row>
    <row r="22" spans="1:12" ht="15.75" customHeight="1" x14ac:dyDescent="0.3">
      <c r="A22" s="1" t="s">
        <v>10</v>
      </c>
      <c r="B22" s="1" t="s">
        <v>21</v>
      </c>
      <c r="C22" s="1">
        <v>119</v>
      </c>
      <c r="D22" s="1">
        <v>93</v>
      </c>
      <c r="E22" s="1">
        <v>666</v>
      </c>
      <c r="F22" s="1">
        <v>878</v>
      </c>
      <c r="G22" s="1">
        <v>459</v>
      </c>
      <c r="H22" s="1">
        <v>425</v>
      </c>
      <c r="I22" s="1">
        <v>875</v>
      </c>
      <c r="J22" s="1">
        <v>17184</v>
      </c>
      <c r="K22" s="4">
        <f>Table_1[[#This Row],[PERSON_DAYS]]/Table_1[[#This Row],[ACTIVE CARD]]</f>
        <v>37.437908496732028</v>
      </c>
      <c r="L22" s="4" t="e">
        <f ca="1">_xludf.CONCAT(A22,B22)</f>
        <v>#NAME?</v>
      </c>
    </row>
    <row r="23" spans="1:12" ht="15.75" customHeight="1" x14ac:dyDescent="0.3">
      <c r="A23" s="1" t="s">
        <v>10</v>
      </c>
      <c r="B23" s="1" t="s">
        <v>12</v>
      </c>
      <c r="C23" s="1">
        <v>105</v>
      </c>
      <c r="D23" s="1">
        <v>56</v>
      </c>
      <c r="E23" s="1">
        <v>797</v>
      </c>
      <c r="F23" s="1">
        <v>958</v>
      </c>
      <c r="G23" s="1">
        <v>611</v>
      </c>
      <c r="H23" s="1">
        <v>533</v>
      </c>
      <c r="I23" s="1">
        <v>1000</v>
      </c>
      <c r="J23" s="1">
        <v>21330</v>
      </c>
      <c r="K23" s="4">
        <f>Table_1[[#This Row],[PERSON_DAYS]]/Table_1[[#This Row],[ACTIVE CARD]]</f>
        <v>34.909983633387888</v>
      </c>
      <c r="L23" s="4" t="e">
        <f ca="1">_xludf.CONCAT(A23,B23)</f>
        <v>#NAME?</v>
      </c>
    </row>
    <row r="24" spans="1:12" ht="15.75" customHeight="1" x14ac:dyDescent="0.3">
      <c r="A24" s="1" t="s">
        <v>10</v>
      </c>
      <c r="B24" s="1" t="s">
        <v>17</v>
      </c>
      <c r="C24" s="1">
        <v>127</v>
      </c>
      <c r="D24" s="1">
        <v>157</v>
      </c>
      <c r="E24" s="1">
        <v>1059</v>
      </c>
      <c r="F24" s="1">
        <v>1343</v>
      </c>
      <c r="G24" s="1">
        <v>915</v>
      </c>
      <c r="H24" s="1">
        <v>764</v>
      </c>
      <c r="I24" s="1">
        <v>1535</v>
      </c>
      <c r="J24" s="1">
        <v>24958</v>
      </c>
      <c r="K24" s="4">
        <f>Table_1[[#This Row],[PERSON_DAYS]]/Table_1[[#This Row],[ACTIVE CARD]]</f>
        <v>27.276502732240438</v>
      </c>
      <c r="L24" s="4" t="e">
        <f ca="1">_xludf.CONCAT(A24,B24)</f>
        <v>#NAME?</v>
      </c>
    </row>
    <row r="25" spans="1:12" ht="15.75" customHeight="1" x14ac:dyDescent="0.3">
      <c r="A25" s="1" t="s">
        <v>10</v>
      </c>
      <c r="B25" s="1" t="s">
        <v>16</v>
      </c>
      <c r="C25" s="1">
        <v>140</v>
      </c>
      <c r="D25" s="1">
        <v>56</v>
      </c>
      <c r="E25" s="1">
        <v>132</v>
      </c>
      <c r="F25" s="1">
        <v>328</v>
      </c>
      <c r="G25" s="1">
        <v>280</v>
      </c>
      <c r="H25" s="1">
        <v>182</v>
      </c>
      <c r="I25" s="1">
        <v>322</v>
      </c>
      <c r="J25" s="1">
        <v>7422</v>
      </c>
      <c r="K25" s="4">
        <f>Table_1[[#This Row],[PERSON_DAYS]]/Table_1[[#This Row],[ACTIVE CARD]]</f>
        <v>26.507142857142856</v>
      </c>
      <c r="L25" s="4" t="e">
        <f ca="1">_xludf.CONCAT(A25,B25)</f>
        <v>#NAME?</v>
      </c>
    </row>
    <row r="26" spans="1:12" ht="15.75" customHeight="1" x14ac:dyDescent="0.3">
      <c r="A26" s="1" t="s">
        <v>35</v>
      </c>
      <c r="B26" s="1" t="s">
        <v>49</v>
      </c>
      <c r="C26" s="1">
        <v>37</v>
      </c>
      <c r="D26" s="1">
        <v>0</v>
      </c>
      <c r="E26" s="1">
        <v>161</v>
      </c>
      <c r="F26" s="1">
        <v>198</v>
      </c>
      <c r="G26" s="1">
        <v>199</v>
      </c>
      <c r="H26" s="1">
        <v>184</v>
      </c>
      <c r="I26" s="1">
        <v>393</v>
      </c>
      <c r="J26" s="1">
        <v>13606</v>
      </c>
      <c r="K26" s="4">
        <f>Table_1[[#This Row],[PERSON_DAYS]]/Table_1[[#This Row],[ACTIVE CARD]]</f>
        <v>68.371859296482413</v>
      </c>
      <c r="L26" s="4" t="e">
        <f ca="1">_xludf.CONCAT(A26,B26)</f>
        <v>#NAME?</v>
      </c>
    </row>
    <row r="27" spans="1:12" ht="15.75" customHeight="1" x14ac:dyDescent="0.3">
      <c r="A27" s="1" t="s">
        <v>35</v>
      </c>
      <c r="B27" s="1" t="s">
        <v>38</v>
      </c>
      <c r="C27" s="1">
        <v>117</v>
      </c>
      <c r="D27" s="1">
        <v>114</v>
      </c>
      <c r="E27" s="1">
        <v>119</v>
      </c>
      <c r="F27" s="1">
        <v>350</v>
      </c>
      <c r="G27" s="1">
        <v>114</v>
      </c>
      <c r="H27" s="1">
        <v>126</v>
      </c>
      <c r="I27" s="1">
        <v>219</v>
      </c>
      <c r="J27" s="1">
        <v>7654</v>
      </c>
      <c r="K27" s="4">
        <f>Table_1[[#This Row],[PERSON_DAYS]]/Table_1[[#This Row],[ACTIVE CARD]]</f>
        <v>67.140350877192986</v>
      </c>
      <c r="L27" s="4" t="e">
        <f ca="1">_xludf.CONCAT(A27,B27)</f>
        <v>#NAME?</v>
      </c>
    </row>
    <row r="28" spans="1:12" ht="15.75" customHeight="1" x14ac:dyDescent="0.3">
      <c r="A28" s="1" t="s">
        <v>35</v>
      </c>
      <c r="B28" s="1" t="s">
        <v>53</v>
      </c>
      <c r="C28" s="1">
        <v>132</v>
      </c>
      <c r="D28" s="1">
        <v>63</v>
      </c>
      <c r="E28" s="1">
        <v>574</v>
      </c>
      <c r="F28" s="1">
        <v>769</v>
      </c>
      <c r="G28" s="1">
        <v>542</v>
      </c>
      <c r="H28" s="1">
        <v>533</v>
      </c>
      <c r="I28" s="1">
        <v>1103</v>
      </c>
      <c r="J28" s="1">
        <v>36144</v>
      </c>
      <c r="K28" s="4">
        <f>Table_1[[#This Row],[PERSON_DAYS]]/Table_1[[#This Row],[ACTIVE CARD]]</f>
        <v>66.686346863468628</v>
      </c>
      <c r="L28" s="4" t="e">
        <f ca="1">_xludf.CONCAT(A28,B28)</f>
        <v>#NAME?</v>
      </c>
    </row>
    <row r="29" spans="1:12" ht="15.6" x14ac:dyDescent="0.3">
      <c r="A29" s="1" t="s">
        <v>35</v>
      </c>
      <c r="B29" s="1" t="s">
        <v>41</v>
      </c>
      <c r="C29" s="1">
        <v>45</v>
      </c>
      <c r="D29" s="1">
        <v>2</v>
      </c>
      <c r="E29" s="1">
        <v>140</v>
      </c>
      <c r="F29" s="1">
        <v>187</v>
      </c>
      <c r="G29" s="1">
        <v>183</v>
      </c>
      <c r="H29" s="1">
        <v>156</v>
      </c>
      <c r="I29" s="1">
        <v>303</v>
      </c>
      <c r="J29" s="1">
        <v>11958</v>
      </c>
      <c r="K29" s="4">
        <f>Table_1[[#This Row],[PERSON_DAYS]]/Table_1[[#This Row],[ACTIVE CARD]]</f>
        <v>65.344262295081961</v>
      </c>
      <c r="L29" s="4" t="e">
        <f ca="1">_xludf.CONCAT(A29,B29)</f>
        <v>#NAME?</v>
      </c>
    </row>
    <row r="30" spans="1:12" ht="15.6" x14ac:dyDescent="0.3">
      <c r="A30" s="1" t="s">
        <v>35</v>
      </c>
      <c r="B30" s="1" t="s">
        <v>50</v>
      </c>
      <c r="C30" s="1">
        <v>4</v>
      </c>
      <c r="D30" s="1">
        <v>105</v>
      </c>
      <c r="E30" s="1">
        <v>3</v>
      </c>
      <c r="F30" s="1">
        <v>112</v>
      </c>
      <c r="G30" s="1">
        <v>112</v>
      </c>
      <c r="H30" s="1">
        <v>102</v>
      </c>
      <c r="I30" s="1">
        <v>172</v>
      </c>
      <c r="J30" s="1">
        <v>7283</v>
      </c>
      <c r="K30" s="4">
        <f>Table_1[[#This Row],[PERSON_DAYS]]/Table_1[[#This Row],[ACTIVE CARD]]</f>
        <v>65.026785714285708</v>
      </c>
      <c r="L30" s="4" t="e">
        <f ca="1">_xludf.CONCAT(A30,B30)</f>
        <v>#NAME?</v>
      </c>
    </row>
    <row r="31" spans="1:12" ht="15.6" x14ac:dyDescent="0.3">
      <c r="A31" s="1" t="s">
        <v>35</v>
      </c>
      <c r="B31" s="1" t="s">
        <v>37</v>
      </c>
      <c r="C31" s="1">
        <v>35</v>
      </c>
      <c r="D31" s="1">
        <v>53</v>
      </c>
      <c r="E31" s="1">
        <v>243</v>
      </c>
      <c r="F31" s="1">
        <v>331</v>
      </c>
      <c r="G31" s="1">
        <v>246</v>
      </c>
      <c r="H31" s="1">
        <v>262</v>
      </c>
      <c r="I31" s="1">
        <v>491</v>
      </c>
      <c r="J31" s="1">
        <v>15775</v>
      </c>
      <c r="K31" s="4">
        <f>Table_1[[#This Row],[PERSON_DAYS]]/Table_1[[#This Row],[ACTIVE CARD]]</f>
        <v>64.126016260162601</v>
      </c>
      <c r="L31" s="4" t="e">
        <f ca="1">_xludf.CONCAT(A31,B31)</f>
        <v>#NAME?</v>
      </c>
    </row>
    <row r="32" spans="1:12" ht="15.6" x14ac:dyDescent="0.3">
      <c r="A32" s="1" t="s">
        <v>35</v>
      </c>
      <c r="B32" s="1" t="s">
        <v>56</v>
      </c>
      <c r="C32" s="1">
        <v>7</v>
      </c>
      <c r="D32" s="1">
        <v>0</v>
      </c>
      <c r="E32" s="1">
        <v>188</v>
      </c>
      <c r="F32" s="1">
        <v>195</v>
      </c>
      <c r="G32" s="1">
        <v>176</v>
      </c>
      <c r="H32" s="1">
        <v>178</v>
      </c>
      <c r="I32" s="1">
        <v>361</v>
      </c>
      <c r="J32" s="1">
        <v>11106</v>
      </c>
      <c r="K32" s="4">
        <f>Table_1[[#This Row],[PERSON_DAYS]]/Table_1[[#This Row],[ACTIVE CARD]]</f>
        <v>63.102272727272727</v>
      </c>
      <c r="L32" s="4" t="e">
        <f ca="1">_xludf.CONCAT(A32,B32)</f>
        <v>#NAME?</v>
      </c>
    </row>
    <row r="33" spans="1:12" ht="15.6" x14ac:dyDescent="0.3">
      <c r="A33" s="1" t="s">
        <v>35</v>
      </c>
      <c r="B33" s="1" t="s">
        <v>59</v>
      </c>
      <c r="C33" s="1">
        <v>0</v>
      </c>
      <c r="D33" s="1">
        <v>0</v>
      </c>
      <c r="E33" s="1">
        <v>126</v>
      </c>
      <c r="F33" s="1">
        <v>126</v>
      </c>
      <c r="G33" s="1">
        <v>114</v>
      </c>
      <c r="H33" s="1">
        <v>104</v>
      </c>
      <c r="I33" s="1">
        <v>199</v>
      </c>
      <c r="J33" s="1">
        <v>7123</v>
      </c>
      <c r="K33" s="4">
        <f>Table_1[[#This Row],[PERSON_DAYS]]/Table_1[[#This Row],[ACTIVE CARD]]</f>
        <v>62.482456140350877</v>
      </c>
      <c r="L33" s="4" t="e">
        <f ca="1">_xludf.CONCAT(A33,B33)</f>
        <v>#NAME?</v>
      </c>
    </row>
    <row r="34" spans="1:12" ht="15.6" x14ac:dyDescent="0.3">
      <c r="A34" s="1" t="s">
        <v>35</v>
      </c>
      <c r="B34" s="1" t="s">
        <v>54</v>
      </c>
      <c r="C34" s="1">
        <v>0</v>
      </c>
      <c r="D34" s="1">
        <v>108</v>
      </c>
      <c r="E34" s="1">
        <v>18</v>
      </c>
      <c r="F34" s="1">
        <v>126</v>
      </c>
      <c r="G34" s="1">
        <v>124</v>
      </c>
      <c r="H34" s="1">
        <v>124</v>
      </c>
      <c r="I34" s="1">
        <v>206</v>
      </c>
      <c r="J34" s="1">
        <v>7651</v>
      </c>
      <c r="K34" s="4">
        <f>Table_1[[#This Row],[PERSON_DAYS]]/Table_1[[#This Row],[ACTIVE CARD]]</f>
        <v>61.701612903225808</v>
      </c>
      <c r="L34" s="4" t="e">
        <f ca="1">_xludf.CONCAT(A34,B34)</f>
        <v>#NAME?</v>
      </c>
    </row>
    <row r="35" spans="1:12" ht="15.6" x14ac:dyDescent="0.3">
      <c r="A35" s="1" t="s">
        <v>35</v>
      </c>
      <c r="B35" s="1" t="s">
        <v>58</v>
      </c>
      <c r="C35" s="1">
        <v>101</v>
      </c>
      <c r="D35" s="1">
        <v>9</v>
      </c>
      <c r="E35" s="1">
        <v>265</v>
      </c>
      <c r="F35" s="1">
        <v>375</v>
      </c>
      <c r="G35" s="1">
        <v>370</v>
      </c>
      <c r="H35" s="1">
        <v>345</v>
      </c>
      <c r="I35" s="1">
        <v>617</v>
      </c>
      <c r="J35" s="1">
        <v>22580</v>
      </c>
      <c r="K35" s="4">
        <f>Table_1[[#This Row],[PERSON_DAYS]]/Table_1[[#This Row],[ACTIVE CARD]]</f>
        <v>61.027027027027025</v>
      </c>
      <c r="L35" s="4" t="e">
        <f ca="1">_xludf.CONCAT(A35,B35)</f>
        <v>#NAME?</v>
      </c>
    </row>
    <row r="36" spans="1:12" ht="15.6" x14ac:dyDescent="0.3">
      <c r="A36" s="1" t="s">
        <v>35</v>
      </c>
      <c r="B36" s="1" t="s">
        <v>45</v>
      </c>
      <c r="C36" s="1">
        <v>214</v>
      </c>
      <c r="D36" s="1">
        <v>1</v>
      </c>
      <c r="E36" s="1">
        <v>645</v>
      </c>
      <c r="F36" s="1">
        <v>860</v>
      </c>
      <c r="G36" s="1">
        <v>483</v>
      </c>
      <c r="H36" s="1">
        <v>483</v>
      </c>
      <c r="I36" s="1">
        <v>1050</v>
      </c>
      <c r="J36" s="1">
        <v>29028</v>
      </c>
      <c r="K36" s="4">
        <f>Table_1[[#This Row],[PERSON_DAYS]]/Table_1[[#This Row],[ACTIVE CARD]]</f>
        <v>60.099378881987576</v>
      </c>
      <c r="L36" s="4" t="e">
        <f ca="1">_xludf.CONCAT(A36,B36)</f>
        <v>#NAME?</v>
      </c>
    </row>
    <row r="37" spans="1:12" ht="15.6" x14ac:dyDescent="0.3">
      <c r="A37" s="1" t="s">
        <v>35</v>
      </c>
      <c r="B37" s="1" t="s">
        <v>57</v>
      </c>
      <c r="C37" s="1">
        <v>39</v>
      </c>
      <c r="D37" s="1">
        <v>51</v>
      </c>
      <c r="E37" s="1">
        <v>144</v>
      </c>
      <c r="F37" s="1">
        <v>234</v>
      </c>
      <c r="G37" s="1">
        <v>133</v>
      </c>
      <c r="H37" s="1">
        <v>135</v>
      </c>
      <c r="I37" s="1">
        <v>257</v>
      </c>
      <c r="J37" s="1">
        <v>7303</v>
      </c>
      <c r="K37" s="4">
        <f>Table_1[[#This Row],[PERSON_DAYS]]/Table_1[[#This Row],[ACTIVE CARD]]</f>
        <v>54.909774436090224</v>
      </c>
      <c r="L37" s="4" t="e">
        <f ca="1">_xludf.CONCAT(A37,B37)</f>
        <v>#NAME?</v>
      </c>
    </row>
    <row r="38" spans="1:12" ht="15.6" x14ac:dyDescent="0.3">
      <c r="A38" s="1" t="s">
        <v>35</v>
      </c>
      <c r="B38" s="1" t="s">
        <v>43</v>
      </c>
      <c r="C38" s="1">
        <v>177</v>
      </c>
      <c r="D38" s="1">
        <v>18</v>
      </c>
      <c r="E38" s="1">
        <v>360</v>
      </c>
      <c r="F38" s="1">
        <v>555</v>
      </c>
      <c r="G38" s="1">
        <v>392</v>
      </c>
      <c r="H38" s="1">
        <v>350</v>
      </c>
      <c r="I38" s="1">
        <v>776</v>
      </c>
      <c r="J38" s="1">
        <v>19268</v>
      </c>
      <c r="K38" s="4">
        <f>Table_1[[#This Row],[PERSON_DAYS]]/Table_1[[#This Row],[ACTIVE CARD]]</f>
        <v>49.153061224489797</v>
      </c>
      <c r="L38" s="4" t="e">
        <f ca="1">_xludf.CONCAT(A38,B38)</f>
        <v>#NAME?</v>
      </c>
    </row>
    <row r="39" spans="1:12" ht="15.6" x14ac:dyDescent="0.3">
      <c r="A39" s="1" t="s">
        <v>35</v>
      </c>
      <c r="B39" s="1" t="s">
        <v>42</v>
      </c>
      <c r="C39" s="1">
        <v>177</v>
      </c>
      <c r="D39" s="1">
        <v>95</v>
      </c>
      <c r="E39" s="1">
        <v>389</v>
      </c>
      <c r="F39" s="1">
        <v>661</v>
      </c>
      <c r="G39" s="1">
        <v>363</v>
      </c>
      <c r="H39" s="1">
        <v>330</v>
      </c>
      <c r="I39" s="1">
        <v>621</v>
      </c>
      <c r="J39" s="1">
        <v>17280</v>
      </c>
      <c r="K39" s="4">
        <f>Table_1[[#This Row],[PERSON_DAYS]]/Table_1[[#This Row],[ACTIVE CARD]]</f>
        <v>47.603305785123965</v>
      </c>
      <c r="L39" s="4" t="e">
        <f ca="1">_xludf.CONCAT(A39,B39)</f>
        <v>#NAME?</v>
      </c>
    </row>
    <row r="40" spans="1:12" ht="15.6" x14ac:dyDescent="0.3">
      <c r="A40" s="1" t="s">
        <v>35</v>
      </c>
      <c r="B40" s="1" t="s">
        <v>40</v>
      </c>
      <c r="C40" s="1">
        <v>34</v>
      </c>
      <c r="D40" s="1">
        <v>0</v>
      </c>
      <c r="E40" s="1">
        <v>187</v>
      </c>
      <c r="F40" s="1">
        <v>221</v>
      </c>
      <c r="G40" s="1">
        <v>176</v>
      </c>
      <c r="H40" s="1">
        <v>159</v>
      </c>
      <c r="I40" s="1">
        <v>278</v>
      </c>
      <c r="J40" s="1">
        <v>7875</v>
      </c>
      <c r="K40" s="4">
        <f>Table_1[[#This Row],[PERSON_DAYS]]/Table_1[[#This Row],[ACTIVE CARD]]</f>
        <v>44.74431818181818</v>
      </c>
      <c r="L40" s="4" t="e">
        <f ca="1">_xludf.CONCAT(A40,B40)</f>
        <v>#NAME?</v>
      </c>
    </row>
    <row r="41" spans="1:12" ht="15.6" x14ac:dyDescent="0.3">
      <c r="A41" s="1" t="s">
        <v>35</v>
      </c>
      <c r="B41" s="1" t="s">
        <v>52</v>
      </c>
      <c r="C41" s="1">
        <v>190</v>
      </c>
      <c r="D41" s="1">
        <v>13</v>
      </c>
      <c r="E41" s="1">
        <v>581</v>
      </c>
      <c r="F41" s="1">
        <v>784</v>
      </c>
      <c r="G41" s="1">
        <v>473</v>
      </c>
      <c r="H41" s="1">
        <v>443</v>
      </c>
      <c r="I41" s="1">
        <v>823</v>
      </c>
      <c r="J41" s="1">
        <v>21119</v>
      </c>
      <c r="K41" s="4">
        <f>Table_1[[#This Row],[PERSON_DAYS]]/Table_1[[#This Row],[ACTIVE CARD]]</f>
        <v>44.649048625792808</v>
      </c>
      <c r="L41" s="4" t="e">
        <f ca="1">_xludf.CONCAT(A41,B41)</f>
        <v>#NAME?</v>
      </c>
    </row>
    <row r="42" spans="1:12" ht="15.6" x14ac:dyDescent="0.3">
      <c r="A42" s="1" t="s">
        <v>35</v>
      </c>
      <c r="B42" s="1" t="s">
        <v>35</v>
      </c>
      <c r="C42" s="1">
        <v>392</v>
      </c>
      <c r="D42" s="1">
        <v>5</v>
      </c>
      <c r="E42" s="1">
        <v>1065</v>
      </c>
      <c r="F42" s="1">
        <v>1462</v>
      </c>
      <c r="G42" s="1">
        <v>759</v>
      </c>
      <c r="H42" s="1">
        <v>678</v>
      </c>
      <c r="I42" s="1">
        <v>1381</v>
      </c>
      <c r="J42" s="1">
        <v>33665</v>
      </c>
      <c r="K42" s="4">
        <f>Table_1[[#This Row],[PERSON_DAYS]]/Table_1[[#This Row],[ACTIVE CARD]]</f>
        <v>44.354413702239789</v>
      </c>
      <c r="L42" s="4" t="e">
        <f ca="1">_xludf.CONCAT(A42,B42)</f>
        <v>#NAME?</v>
      </c>
    </row>
    <row r="43" spans="1:12" ht="15.6" x14ac:dyDescent="0.3">
      <c r="A43" s="1" t="s">
        <v>35</v>
      </c>
      <c r="B43" s="1" t="s">
        <v>48</v>
      </c>
      <c r="C43" s="1">
        <v>44</v>
      </c>
      <c r="D43" s="1">
        <v>39</v>
      </c>
      <c r="E43" s="1">
        <v>88</v>
      </c>
      <c r="F43" s="1">
        <v>171</v>
      </c>
      <c r="G43" s="1">
        <v>144</v>
      </c>
      <c r="H43" s="1">
        <v>133</v>
      </c>
      <c r="I43" s="1">
        <v>262</v>
      </c>
      <c r="J43" s="1">
        <v>6374</v>
      </c>
      <c r="K43" s="4">
        <f>Table_1[[#This Row],[PERSON_DAYS]]/Table_1[[#This Row],[ACTIVE CARD]]</f>
        <v>44.263888888888886</v>
      </c>
      <c r="L43" s="4" t="e">
        <f ca="1">_xludf.CONCAT(A43,B43)</f>
        <v>#NAME?</v>
      </c>
    </row>
    <row r="44" spans="1:12" ht="15.6" x14ac:dyDescent="0.3">
      <c r="A44" s="1" t="s">
        <v>35</v>
      </c>
      <c r="B44" s="1" t="s">
        <v>51</v>
      </c>
      <c r="C44" s="1">
        <v>33</v>
      </c>
      <c r="D44" s="1">
        <v>3</v>
      </c>
      <c r="E44" s="1">
        <v>219</v>
      </c>
      <c r="F44" s="1">
        <v>255</v>
      </c>
      <c r="G44" s="1">
        <v>168</v>
      </c>
      <c r="H44" s="1">
        <v>136</v>
      </c>
      <c r="I44" s="1">
        <v>255</v>
      </c>
      <c r="J44" s="1">
        <v>6994</v>
      </c>
      <c r="K44" s="4">
        <f>Table_1[[#This Row],[PERSON_DAYS]]/Table_1[[#This Row],[ACTIVE CARD]]</f>
        <v>41.63095238095238</v>
      </c>
      <c r="L44" s="4" t="e">
        <f ca="1">_xludf.CONCAT(A44,B44)</f>
        <v>#NAME?</v>
      </c>
    </row>
    <row r="45" spans="1:12" ht="15.6" x14ac:dyDescent="0.3">
      <c r="A45" s="1" t="s">
        <v>35</v>
      </c>
      <c r="B45" s="1" t="s">
        <v>55</v>
      </c>
      <c r="C45" s="1">
        <v>135</v>
      </c>
      <c r="D45" s="1">
        <v>4</v>
      </c>
      <c r="E45" s="1">
        <v>634</v>
      </c>
      <c r="F45" s="1">
        <v>773</v>
      </c>
      <c r="G45" s="1">
        <v>375</v>
      </c>
      <c r="H45" s="1">
        <v>313</v>
      </c>
      <c r="I45" s="1">
        <v>534</v>
      </c>
      <c r="J45" s="1">
        <v>15109</v>
      </c>
      <c r="K45" s="4">
        <f>Table_1[[#This Row],[PERSON_DAYS]]/Table_1[[#This Row],[ACTIVE CARD]]</f>
        <v>40.290666666666667</v>
      </c>
      <c r="L45" s="4" t="e">
        <f ca="1">_xludf.CONCAT(A45,B45)</f>
        <v>#NAME?</v>
      </c>
    </row>
    <row r="46" spans="1:12" ht="15.6" x14ac:dyDescent="0.3">
      <c r="A46" s="1" t="s">
        <v>35</v>
      </c>
      <c r="B46" s="1" t="s">
        <v>36</v>
      </c>
      <c r="C46" s="1">
        <v>142</v>
      </c>
      <c r="D46" s="1">
        <v>118</v>
      </c>
      <c r="E46" s="1">
        <v>184</v>
      </c>
      <c r="F46" s="1">
        <v>444</v>
      </c>
      <c r="G46" s="1">
        <v>268</v>
      </c>
      <c r="H46" s="1">
        <v>244</v>
      </c>
      <c r="I46" s="1">
        <v>401</v>
      </c>
      <c r="J46" s="1">
        <v>10717</v>
      </c>
      <c r="K46" s="4">
        <f>Table_1[[#This Row],[PERSON_DAYS]]/Table_1[[#This Row],[ACTIVE CARD]]</f>
        <v>39.988805970149251</v>
      </c>
      <c r="L46" s="4" t="e">
        <f ca="1">_xludf.CONCAT(A46,B46)</f>
        <v>#NAME?</v>
      </c>
    </row>
    <row r="47" spans="1:12" ht="15.6" x14ac:dyDescent="0.3">
      <c r="A47" s="1" t="s">
        <v>35</v>
      </c>
      <c r="B47" s="1" t="s">
        <v>47</v>
      </c>
      <c r="C47" s="1">
        <v>11</v>
      </c>
      <c r="D47" s="1">
        <v>11</v>
      </c>
      <c r="E47" s="1">
        <v>166</v>
      </c>
      <c r="F47" s="1">
        <v>188</v>
      </c>
      <c r="G47" s="1">
        <v>153</v>
      </c>
      <c r="H47" s="1">
        <v>152</v>
      </c>
      <c r="I47" s="1">
        <v>255</v>
      </c>
      <c r="J47" s="1">
        <v>5825</v>
      </c>
      <c r="K47" s="4">
        <f>Table_1[[#This Row],[PERSON_DAYS]]/Table_1[[#This Row],[ACTIVE CARD]]</f>
        <v>38.071895424836605</v>
      </c>
      <c r="L47" s="4" t="e">
        <f ca="1">_xludf.CONCAT(A47,B47)</f>
        <v>#NAME?</v>
      </c>
    </row>
    <row r="48" spans="1:12" ht="15.6" x14ac:dyDescent="0.3">
      <c r="A48" s="1" t="s">
        <v>35</v>
      </c>
      <c r="B48" s="1" t="s">
        <v>46</v>
      </c>
      <c r="C48" s="1">
        <v>284</v>
      </c>
      <c r="D48" s="1">
        <v>5</v>
      </c>
      <c r="E48" s="1">
        <v>779</v>
      </c>
      <c r="F48" s="1">
        <v>1068</v>
      </c>
      <c r="G48" s="1">
        <v>653</v>
      </c>
      <c r="H48" s="1">
        <v>597</v>
      </c>
      <c r="I48" s="1">
        <v>1110</v>
      </c>
      <c r="J48" s="1">
        <v>22379</v>
      </c>
      <c r="K48" s="4">
        <f>Table_1[[#This Row],[PERSON_DAYS]]/Table_1[[#This Row],[ACTIVE CARD]]</f>
        <v>34.271056661562021</v>
      </c>
      <c r="L48" s="4" t="e">
        <f ca="1">_xludf.CONCAT(A48,B48)</f>
        <v>#NAME?</v>
      </c>
    </row>
    <row r="49" spans="1:12" ht="15.6" x14ac:dyDescent="0.3">
      <c r="A49" s="1" t="s">
        <v>35</v>
      </c>
      <c r="B49" s="1" t="s">
        <v>44</v>
      </c>
      <c r="C49" s="1">
        <v>3</v>
      </c>
      <c r="D49" s="1">
        <v>0</v>
      </c>
      <c r="E49" s="1">
        <v>98</v>
      </c>
      <c r="F49" s="1">
        <v>101</v>
      </c>
      <c r="G49" s="1">
        <v>95</v>
      </c>
      <c r="H49" s="1">
        <v>68</v>
      </c>
      <c r="I49" s="1">
        <v>95</v>
      </c>
      <c r="J49" s="1">
        <v>3087</v>
      </c>
      <c r="K49" s="4">
        <f>Table_1[[#This Row],[PERSON_DAYS]]/Table_1[[#This Row],[ACTIVE CARD]]</f>
        <v>32.494736842105262</v>
      </c>
      <c r="L49" s="4" t="e">
        <f ca="1">_xludf.CONCAT(A49,B49)</f>
        <v>#NAME?</v>
      </c>
    </row>
    <row r="50" spans="1:12" ht="15.6" x14ac:dyDescent="0.3">
      <c r="A50" s="1" t="s">
        <v>35</v>
      </c>
      <c r="B50" s="1" t="s">
        <v>39</v>
      </c>
      <c r="C50" s="1">
        <v>261</v>
      </c>
      <c r="D50" s="1">
        <v>97</v>
      </c>
      <c r="E50" s="1">
        <v>718</v>
      </c>
      <c r="F50" s="1">
        <v>1076</v>
      </c>
      <c r="G50" s="1">
        <v>624</v>
      </c>
      <c r="H50" s="1">
        <v>511</v>
      </c>
      <c r="I50" s="1">
        <v>1019</v>
      </c>
      <c r="J50" s="1">
        <v>19545</v>
      </c>
      <c r="K50" s="4">
        <f>Table_1[[#This Row],[PERSON_DAYS]]/Table_1[[#This Row],[ACTIVE CARD]]</f>
        <v>31.322115384615383</v>
      </c>
      <c r="L50" s="4" t="e">
        <f ca="1">_xludf.CONCAT(A50,B50)</f>
        <v>#NAME?</v>
      </c>
    </row>
    <row r="51" spans="1:12" ht="15.6" x14ac:dyDescent="0.3">
      <c r="A51" s="1" t="s">
        <v>60</v>
      </c>
      <c r="B51" s="1" t="s">
        <v>66</v>
      </c>
      <c r="C51" s="1">
        <v>110</v>
      </c>
      <c r="D51" s="1">
        <v>5</v>
      </c>
      <c r="E51" s="1">
        <v>223</v>
      </c>
      <c r="F51" s="1">
        <v>338</v>
      </c>
      <c r="G51" s="1">
        <v>238</v>
      </c>
      <c r="H51" s="1">
        <v>298</v>
      </c>
      <c r="I51" s="1">
        <v>500</v>
      </c>
      <c r="J51" s="1">
        <v>14941</v>
      </c>
      <c r="K51" s="4">
        <f>Table_1[[#This Row],[PERSON_DAYS]]/Table_1[[#This Row],[ACTIVE CARD]]</f>
        <v>62.77731092436975</v>
      </c>
      <c r="L51" s="4" t="e">
        <f ca="1">_xludf.CONCAT(A51,B51)</f>
        <v>#NAME?</v>
      </c>
    </row>
    <row r="52" spans="1:12" ht="15.6" x14ac:dyDescent="0.3">
      <c r="A52" s="1" t="s">
        <v>60</v>
      </c>
      <c r="B52" s="1" t="s">
        <v>73</v>
      </c>
      <c r="C52" s="1">
        <v>117</v>
      </c>
      <c r="D52" s="1">
        <v>87</v>
      </c>
      <c r="E52" s="1">
        <v>238</v>
      </c>
      <c r="F52" s="1">
        <v>442</v>
      </c>
      <c r="G52" s="1">
        <v>323</v>
      </c>
      <c r="H52" s="1">
        <v>310</v>
      </c>
      <c r="I52" s="1">
        <v>589</v>
      </c>
      <c r="J52" s="1">
        <v>18055</v>
      </c>
      <c r="K52" s="4">
        <f>Table_1[[#This Row],[PERSON_DAYS]]/Table_1[[#This Row],[ACTIVE CARD]]</f>
        <v>55.897832817337459</v>
      </c>
      <c r="L52" s="4" t="e">
        <f ca="1">_xludf.CONCAT(A52,B52)</f>
        <v>#NAME?</v>
      </c>
    </row>
    <row r="53" spans="1:12" ht="15.6" x14ac:dyDescent="0.3">
      <c r="A53" s="1" t="s">
        <v>60</v>
      </c>
      <c r="B53" s="1" t="s">
        <v>69</v>
      </c>
      <c r="C53" s="1">
        <v>77</v>
      </c>
      <c r="D53" s="1">
        <v>1</v>
      </c>
      <c r="E53" s="1">
        <v>300</v>
      </c>
      <c r="F53" s="1">
        <v>378</v>
      </c>
      <c r="G53" s="1">
        <v>304</v>
      </c>
      <c r="H53" s="1">
        <v>284</v>
      </c>
      <c r="I53" s="1">
        <v>478</v>
      </c>
      <c r="J53" s="1">
        <v>16961</v>
      </c>
      <c r="K53" s="4">
        <f>Table_1[[#This Row],[PERSON_DAYS]]/Table_1[[#This Row],[ACTIVE CARD]]</f>
        <v>55.79276315789474</v>
      </c>
      <c r="L53" s="4" t="e">
        <f ca="1">_xludf.CONCAT(A53,B53)</f>
        <v>#NAME?</v>
      </c>
    </row>
    <row r="54" spans="1:12" ht="15.6" x14ac:dyDescent="0.3">
      <c r="A54" s="1" t="s">
        <v>60</v>
      </c>
      <c r="B54" s="1" t="s">
        <v>72</v>
      </c>
      <c r="C54" s="1">
        <v>69</v>
      </c>
      <c r="D54" s="1">
        <v>49</v>
      </c>
      <c r="E54" s="1">
        <v>335</v>
      </c>
      <c r="F54" s="1">
        <v>453</v>
      </c>
      <c r="G54" s="1">
        <v>343</v>
      </c>
      <c r="H54" s="1">
        <v>319</v>
      </c>
      <c r="I54" s="1">
        <v>557</v>
      </c>
      <c r="J54" s="1">
        <v>18172</v>
      </c>
      <c r="K54" s="4">
        <f>Table_1[[#This Row],[PERSON_DAYS]]/Table_1[[#This Row],[ACTIVE CARD]]</f>
        <v>52.979591836734691</v>
      </c>
      <c r="L54" s="4" t="e">
        <f ca="1">_xludf.CONCAT(A54,B54)</f>
        <v>#NAME?</v>
      </c>
    </row>
    <row r="55" spans="1:12" ht="15.6" x14ac:dyDescent="0.3">
      <c r="A55" s="1" t="s">
        <v>60</v>
      </c>
      <c r="B55" s="1" t="s">
        <v>62</v>
      </c>
      <c r="C55" s="1">
        <v>136</v>
      </c>
      <c r="D55" s="1">
        <v>66</v>
      </c>
      <c r="E55" s="1">
        <v>639</v>
      </c>
      <c r="F55" s="1">
        <v>841</v>
      </c>
      <c r="G55" s="1">
        <v>487</v>
      </c>
      <c r="H55" s="1">
        <v>481</v>
      </c>
      <c r="I55" s="1">
        <v>890</v>
      </c>
      <c r="J55" s="1">
        <v>24386</v>
      </c>
      <c r="K55" s="4">
        <f>Table_1[[#This Row],[PERSON_DAYS]]/Table_1[[#This Row],[ACTIVE CARD]]</f>
        <v>50.073921971252567</v>
      </c>
      <c r="L55" s="4" t="e">
        <f ca="1">_xludf.CONCAT(A55,B55)</f>
        <v>#NAME?</v>
      </c>
    </row>
    <row r="56" spans="1:12" ht="15.6" x14ac:dyDescent="0.3">
      <c r="A56" s="1" t="s">
        <v>60</v>
      </c>
      <c r="B56" s="1" t="s">
        <v>63</v>
      </c>
      <c r="C56" s="1">
        <v>315</v>
      </c>
      <c r="D56" s="1">
        <v>32</v>
      </c>
      <c r="E56" s="1">
        <v>1019</v>
      </c>
      <c r="F56" s="1">
        <v>1366</v>
      </c>
      <c r="G56" s="1">
        <v>767</v>
      </c>
      <c r="H56" s="1">
        <v>717</v>
      </c>
      <c r="I56" s="1">
        <v>1350</v>
      </c>
      <c r="J56" s="1">
        <v>38216</v>
      </c>
      <c r="K56" s="4">
        <f>Table_1[[#This Row],[PERSON_DAYS]]/Table_1[[#This Row],[ACTIVE CARD]]</f>
        <v>49.825293350717082</v>
      </c>
      <c r="L56" s="4" t="e">
        <f ca="1">_xludf.CONCAT(A56,B56)</f>
        <v>#NAME?</v>
      </c>
    </row>
    <row r="57" spans="1:12" ht="15.6" x14ac:dyDescent="0.3">
      <c r="A57" s="1" t="s">
        <v>60</v>
      </c>
      <c r="B57" s="1" t="s">
        <v>67</v>
      </c>
      <c r="C57" s="1">
        <v>129</v>
      </c>
      <c r="D57" s="1">
        <v>31</v>
      </c>
      <c r="E57" s="1">
        <v>540</v>
      </c>
      <c r="F57" s="1">
        <v>700</v>
      </c>
      <c r="G57" s="1">
        <v>404</v>
      </c>
      <c r="H57" s="1">
        <v>401</v>
      </c>
      <c r="I57" s="1">
        <v>642</v>
      </c>
      <c r="J57" s="1">
        <v>19882</v>
      </c>
      <c r="K57" s="4">
        <f>Table_1[[#This Row],[PERSON_DAYS]]/Table_1[[#This Row],[ACTIVE CARD]]</f>
        <v>49.212871287128714</v>
      </c>
      <c r="L57" s="4" t="e">
        <f ca="1">_xludf.CONCAT(A57,B57)</f>
        <v>#NAME?</v>
      </c>
    </row>
    <row r="58" spans="1:12" ht="15.6" x14ac:dyDescent="0.3">
      <c r="A58" s="1" t="s">
        <v>60</v>
      </c>
      <c r="B58" s="1" t="s">
        <v>68</v>
      </c>
      <c r="C58" s="1">
        <v>17</v>
      </c>
      <c r="D58" s="1">
        <v>17</v>
      </c>
      <c r="E58" s="1">
        <v>198</v>
      </c>
      <c r="F58" s="1">
        <v>232</v>
      </c>
      <c r="G58" s="1">
        <v>210</v>
      </c>
      <c r="H58" s="1">
        <v>201</v>
      </c>
      <c r="I58" s="1">
        <v>381</v>
      </c>
      <c r="J58" s="1">
        <v>10308</v>
      </c>
      <c r="K58" s="4">
        <f>Table_1[[#This Row],[PERSON_DAYS]]/Table_1[[#This Row],[ACTIVE CARD]]</f>
        <v>49.085714285714289</v>
      </c>
      <c r="L58" s="4" t="e">
        <f ca="1">_xludf.CONCAT(A58,B58)</f>
        <v>#NAME?</v>
      </c>
    </row>
    <row r="59" spans="1:12" ht="15.6" x14ac:dyDescent="0.3">
      <c r="A59" s="1" t="s">
        <v>60</v>
      </c>
      <c r="B59" s="1" t="s">
        <v>70</v>
      </c>
      <c r="C59" s="1">
        <v>17</v>
      </c>
      <c r="D59" s="1">
        <v>23</v>
      </c>
      <c r="E59" s="1">
        <v>452</v>
      </c>
      <c r="F59" s="1">
        <v>492</v>
      </c>
      <c r="G59" s="1">
        <v>293</v>
      </c>
      <c r="H59" s="1">
        <v>271</v>
      </c>
      <c r="I59" s="1">
        <v>503</v>
      </c>
      <c r="J59" s="1">
        <v>14130</v>
      </c>
      <c r="K59" s="4">
        <f>Table_1[[#This Row],[PERSON_DAYS]]/Table_1[[#This Row],[ACTIVE CARD]]</f>
        <v>48.225255972696246</v>
      </c>
      <c r="L59" s="4" t="e">
        <f ca="1">_xludf.CONCAT(A59,B59)</f>
        <v>#NAME?</v>
      </c>
    </row>
    <row r="60" spans="1:12" ht="15.6" x14ac:dyDescent="0.3">
      <c r="A60" s="1" t="s">
        <v>60</v>
      </c>
      <c r="B60" s="1" t="s">
        <v>61</v>
      </c>
      <c r="C60" s="1">
        <v>74</v>
      </c>
      <c r="D60" s="1">
        <v>0</v>
      </c>
      <c r="E60" s="1">
        <v>236</v>
      </c>
      <c r="F60" s="1">
        <v>310</v>
      </c>
      <c r="G60" s="1">
        <v>209</v>
      </c>
      <c r="H60" s="1">
        <v>195</v>
      </c>
      <c r="I60" s="1">
        <v>352</v>
      </c>
      <c r="J60" s="1">
        <v>9765</v>
      </c>
      <c r="K60" s="4">
        <f>Table_1[[#This Row],[PERSON_DAYS]]/Table_1[[#This Row],[ACTIVE CARD]]</f>
        <v>46.722488038277511</v>
      </c>
      <c r="L60" s="4" t="e">
        <f ca="1">_xludf.CONCAT(A60,B60)</f>
        <v>#NAME?</v>
      </c>
    </row>
    <row r="61" spans="1:12" ht="15.6" x14ac:dyDescent="0.3">
      <c r="A61" s="1" t="s">
        <v>60</v>
      </c>
      <c r="B61" s="1" t="s">
        <v>71</v>
      </c>
      <c r="C61" s="1">
        <v>43</v>
      </c>
      <c r="D61" s="1">
        <v>1</v>
      </c>
      <c r="E61" s="1">
        <v>177</v>
      </c>
      <c r="F61" s="1">
        <v>221</v>
      </c>
      <c r="G61" s="1">
        <v>174</v>
      </c>
      <c r="H61" s="1">
        <v>147</v>
      </c>
      <c r="I61" s="1">
        <v>237</v>
      </c>
      <c r="J61" s="1">
        <v>7316</v>
      </c>
      <c r="K61" s="4">
        <f>Table_1[[#This Row],[PERSON_DAYS]]/Table_1[[#This Row],[ACTIVE CARD]]</f>
        <v>42.045977011494251</v>
      </c>
      <c r="L61" s="4" t="e">
        <f ca="1">_xludf.CONCAT(A61,B61)</f>
        <v>#NAME?</v>
      </c>
    </row>
    <row r="62" spans="1:12" ht="15.6" x14ac:dyDescent="0.3">
      <c r="A62" s="1" t="s">
        <v>60</v>
      </c>
      <c r="B62" s="1" t="s">
        <v>74</v>
      </c>
      <c r="C62" s="1">
        <v>38</v>
      </c>
      <c r="D62" s="1">
        <v>1</v>
      </c>
      <c r="E62" s="1">
        <v>328</v>
      </c>
      <c r="F62" s="1">
        <v>367</v>
      </c>
      <c r="G62" s="1">
        <v>318</v>
      </c>
      <c r="H62" s="1">
        <v>305</v>
      </c>
      <c r="I62" s="1">
        <v>521</v>
      </c>
      <c r="J62" s="1">
        <v>13257</v>
      </c>
      <c r="K62" s="4">
        <f>Table_1[[#This Row],[PERSON_DAYS]]/Table_1[[#This Row],[ACTIVE CARD]]</f>
        <v>41.688679245283019</v>
      </c>
      <c r="L62" s="4" t="e">
        <f ca="1">_xludf.CONCAT(A62,B62)</f>
        <v>#NAME?</v>
      </c>
    </row>
    <row r="63" spans="1:12" ht="15.6" x14ac:dyDescent="0.3">
      <c r="A63" s="1" t="s">
        <v>60</v>
      </c>
      <c r="B63" s="1" t="s">
        <v>64</v>
      </c>
      <c r="C63" s="1">
        <v>26</v>
      </c>
      <c r="D63" s="1">
        <v>55</v>
      </c>
      <c r="E63" s="1">
        <v>45</v>
      </c>
      <c r="F63" s="1">
        <v>126</v>
      </c>
      <c r="G63" s="1">
        <v>116</v>
      </c>
      <c r="H63" s="1">
        <v>87</v>
      </c>
      <c r="I63" s="1">
        <v>158</v>
      </c>
      <c r="J63" s="1">
        <v>4738</v>
      </c>
      <c r="K63" s="4">
        <f>Table_1[[#This Row],[PERSON_DAYS]]/Table_1[[#This Row],[ACTIVE CARD]]</f>
        <v>40.844827586206897</v>
      </c>
      <c r="L63" s="4" t="e">
        <f ca="1">_xludf.CONCAT(A63,B63)</f>
        <v>#NAME?</v>
      </c>
    </row>
    <row r="64" spans="1:12" ht="15.6" x14ac:dyDescent="0.3">
      <c r="A64" s="1" t="s">
        <v>60</v>
      </c>
      <c r="B64" s="1" t="s">
        <v>76</v>
      </c>
      <c r="C64" s="1">
        <v>58</v>
      </c>
      <c r="D64" s="1">
        <v>2</v>
      </c>
      <c r="E64" s="1">
        <v>126</v>
      </c>
      <c r="F64" s="1">
        <v>186</v>
      </c>
      <c r="G64" s="1">
        <v>177</v>
      </c>
      <c r="H64" s="1">
        <v>179</v>
      </c>
      <c r="I64" s="1">
        <v>318</v>
      </c>
      <c r="J64" s="1">
        <v>7135</v>
      </c>
      <c r="K64" s="4">
        <f>Table_1[[#This Row],[PERSON_DAYS]]/Table_1[[#This Row],[ACTIVE CARD]]</f>
        <v>40.310734463276837</v>
      </c>
      <c r="L64" s="4" t="e">
        <f ca="1">_xludf.CONCAT(A64,B64)</f>
        <v>#NAME?</v>
      </c>
    </row>
    <row r="65" spans="1:12" ht="15.6" x14ac:dyDescent="0.3">
      <c r="A65" s="1" t="s">
        <v>60</v>
      </c>
      <c r="B65" s="1" t="s">
        <v>75</v>
      </c>
      <c r="C65" s="1">
        <v>163</v>
      </c>
      <c r="D65" s="1">
        <v>58</v>
      </c>
      <c r="E65" s="1">
        <v>282</v>
      </c>
      <c r="F65" s="1">
        <v>503</v>
      </c>
      <c r="G65" s="1">
        <v>265</v>
      </c>
      <c r="H65" s="1">
        <v>237</v>
      </c>
      <c r="I65" s="1">
        <v>413</v>
      </c>
      <c r="J65" s="1">
        <v>9456</v>
      </c>
      <c r="K65" s="4">
        <f>Table_1[[#This Row],[PERSON_DAYS]]/Table_1[[#This Row],[ACTIVE CARD]]</f>
        <v>35.683018867924531</v>
      </c>
      <c r="L65" s="4" t="e">
        <f ca="1">_xludf.CONCAT(A65,B65)</f>
        <v>#NAME?</v>
      </c>
    </row>
    <row r="66" spans="1:12" ht="15.6" x14ac:dyDescent="0.3">
      <c r="A66" s="1" t="s">
        <v>60</v>
      </c>
      <c r="B66" s="1" t="s">
        <v>65</v>
      </c>
      <c r="C66" s="1">
        <v>558</v>
      </c>
      <c r="D66" s="1">
        <v>147</v>
      </c>
      <c r="E66" s="1">
        <v>1015</v>
      </c>
      <c r="F66" s="1">
        <v>1720</v>
      </c>
      <c r="G66" s="1">
        <v>837</v>
      </c>
      <c r="H66" s="1">
        <v>735</v>
      </c>
      <c r="I66" s="1">
        <v>1171</v>
      </c>
      <c r="J66" s="1">
        <v>26812</v>
      </c>
      <c r="K66" s="4">
        <f>Table_1[[#This Row],[PERSON_DAYS]]/Table_1[[#This Row],[ACTIVE CARD]]</f>
        <v>32.033452807646356</v>
      </c>
      <c r="L66" s="4" t="e">
        <f ca="1">_xludf.CONCAT(A66,B66)</f>
        <v>#NAME?</v>
      </c>
    </row>
    <row r="67" spans="1:12" ht="15.6" x14ac:dyDescent="0.3">
      <c r="A67" s="1" t="s">
        <v>60</v>
      </c>
      <c r="B67" s="1" t="s">
        <v>60</v>
      </c>
      <c r="C67" s="1">
        <v>415</v>
      </c>
      <c r="D67" s="1">
        <v>149</v>
      </c>
      <c r="E67" s="1">
        <v>1955</v>
      </c>
      <c r="F67" s="1">
        <v>2519</v>
      </c>
      <c r="G67" s="1">
        <v>1054</v>
      </c>
      <c r="H67" s="1">
        <v>898</v>
      </c>
      <c r="I67" s="1">
        <v>1386</v>
      </c>
      <c r="J67" s="1">
        <v>32548</v>
      </c>
      <c r="K67" s="4">
        <f>Table_1[[#This Row],[PERSON_DAYS]]/Table_1[[#This Row],[ACTIVE CARD]]</f>
        <v>30.880455407969638</v>
      </c>
      <c r="L67" s="4" t="e">
        <f ca="1">_xludf.CONCAT(A67,B67)</f>
        <v>#NAME?</v>
      </c>
    </row>
    <row r="68" spans="1:12" ht="15.6" x14ac:dyDescent="0.3">
      <c r="A68" s="1" t="s">
        <v>77</v>
      </c>
      <c r="B68" s="1" t="s">
        <v>94</v>
      </c>
      <c r="C68" s="1">
        <v>62</v>
      </c>
      <c r="D68" s="1">
        <v>20</v>
      </c>
      <c r="E68" s="1">
        <v>19</v>
      </c>
      <c r="F68" s="1">
        <v>101</v>
      </c>
      <c r="G68" s="1">
        <v>97</v>
      </c>
      <c r="H68" s="1">
        <v>94</v>
      </c>
      <c r="I68" s="1">
        <v>166</v>
      </c>
      <c r="J68" s="1">
        <v>6954</v>
      </c>
      <c r="K68" s="4">
        <f>Table_1[[#This Row],[PERSON_DAYS]]/Table_1[[#This Row],[ACTIVE CARD]]</f>
        <v>71.69072164948453</v>
      </c>
      <c r="L68" s="4" t="e">
        <f ca="1">_xludf.CONCAT(A68,B68)</f>
        <v>#NAME?</v>
      </c>
    </row>
    <row r="69" spans="1:12" ht="15.6" x14ac:dyDescent="0.3">
      <c r="A69" s="1" t="s">
        <v>77</v>
      </c>
      <c r="B69" s="1" t="s">
        <v>83</v>
      </c>
      <c r="C69" s="1">
        <v>276</v>
      </c>
      <c r="D69" s="1">
        <v>9</v>
      </c>
      <c r="E69" s="1">
        <v>449</v>
      </c>
      <c r="F69" s="1">
        <v>734</v>
      </c>
      <c r="G69" s="1">
        <v>657</v>
      </c>
      <c r="H69" s="1">
        <v>667</v>
      </c>
      <c r="I69" s="1">
        <v>1373</v>
      </c>
      <c r="J69" s="1">
        <v>47074</v>
      </c>
      <c r="K69" s="4">
        <f>Table_1[[#This Row],[PERSON_DAYS]]/Table_1[[#This Row],[ACTIVE CARD]]</f>
        <v>71.649923896499246</v>
      </c>
      <c r="L69" s="4" t="e">
        <f ca="1">_xludf.CONCAT(A69,B69)</f>
        <v>#NAME?</v>
      </c>
    </row>
    <row r="70" spans="1:12" ht="15.6" x14ac:dyDescent="0.3">
      <c r="A70" s="1" t="s">
        <v>77</v>
      </c>
      <c r="B70" s="1" t="s">
        <v>99</v>
      </c>
      <c r="C70" s="1">
        <v>46</v>
      </c>
      <c r="D70" s="1">
        <v>55</v>
      </c>
      <c r="E70" s="1">
        <v>35</v>
      </c>
      <c r="F70" s="1">
        <v>136</v>
      </c>
      <c r="G70" s="1">
        <v>135</v>
      </c>
      <c r="H70" s="1">
        <v>133</v>
      </c>
      <c r="I70" s="1">
        <v>252</v>
      </c>
      <c r="J70" s="1">
        <v>9244</v>
      </c>
      <c r="K70" s="4">
        <f>Table_1[[#This Row],[PERSON_DAYS]]/Table_1[[#This Row],[ACTIVE CARD]]</f>
        <v>68.474074074074068</v>
      </c>
      <c r="L70" s="4" t="e">
        <f ca="1">_xludf.CONCAT(A70,B70)</f>
        <v>#NAME?</v>
      </c>
    </row>
    <row r="71" spans="1:12" ht="15.6" x14ac:dyDescent="0.3">
      <c r="A71" s="1" t="s">
        <v>77</v>
      </c>
      <c r="B71" s="1" t="s">
        <v>90</v>
      </c>
      <c r="C71" s="1">
        <v>186</v>
      </c>
      <c r="D71" s="1">
        <v>99</v>
      </c>
      <c r="E71" s="1">
        <v>179</v>
      </c>
      <c r="F71" s="1">
        <v>464</v>
      </c>
      <c r="G71" s="1">
        <v>429</v>
      </c>
      <c r="H71" s="1">
        <v>422</v>
      </c>
      <c r="I71" s="1">
        <v>791</v>
      </c>
      <c r="J71" s="1">
        <v>28561</v>
      </c>
      <c r="K71" s="4">
        <f>Table_1[[#This Row],[PERSON_DAYS]]/Table_1[[#This Row],[ACTIVE CARD]]</f>
        <v>66.575757575757578</v>
      </c>
      <c r="L71" s="4" t="e">
        <f ca="1">_xludf.CONCAT(A71,B71)</f>
        <v>#NAME?</v>
      </c>
    </row>
    <row r="72" spans="1:12" ht="15.6" x14ac:dyDescent="0.3">
      <c r="A72" s="1" t="s">
        <v>77</v>
      </c>
      <c r="B72" s="1" t="s">
        <v>88</v>
      </c>
      <c r="C72" s="1">
        <v>108</v>
      </c>
      <c r="D72" s="1">
        <v>0</v>
      </c>
      <c r="E72" s="1">
        <v>136</v>
      </c>
      <c r="F72" s="1">
        <v>244</v>
      </c>
      <c r="G72" s="1">
        <v>233</v>
      </c>
      <c r="H72" s="1">
        <v>212</v>
      </c>
      <c r="I72" s="1">
        <v>414</v>
      </c>
      <c r="J72" s="1">
        <v>14116</v>
      </c>
      <c r="K72" s="4">
        <f>Table_1[[#This Row],[PERSON_DAYS]]/Table_1[[#This Row],[ACTIVE CARD]]</f>
        <v>60.583690987124463</v>
      </c>
      <c r="L72" s="4" t="e">
        <f ca="1">_xludf.CONCAT(A72,B72)</f>
        <v>#NAME?</v>
      </c>
    </row>
    <row r="73" spans="1:12" ht="15.6" x14ac:dyDescent="0.3">
      <c r="A73" s="1" t="s">
        <v>77</v>
      </c>
      <c r="B73" s="1" t="s">
        <v>95</v>
      </c>
      <c r="C73" s="1">
        <v>196</v>
      </c>
      <c r="D73" s="1">
        <v>1</v>
      </c>
      <c r="E73" s="1">
        <v>86</v>
      </c>
      <c r="F73" s="1">
        <v>283</v>
      </c>
      <c r="G73" s="1">
        <v>280</v>
      </c>
      <c r="H73" s="1">
        <v>277</v>
      </c>
      <c r="I73" s="1">
        <v>604</v>
      </c>
      <c r="J73" s="1">
        <v>16660</v>
      </c>
      <c r="K73" s="4">
        <f>Table_1[[#This Row],[PERSON_DAYS]]/Table_1[[#This Row],[ACTIVE CARD]]</f>
        <v>59.5</v>
      </c>
      <c r="L73" s="4" t="e">
        <f ca="1">_xludf.CONCAT(A73,B73)</f>
        <v>#NAME?</v>
      </c>
    </row>
    <row r="74" spans="1:12" ht="15.6" x14ac:dyDescent="0.3">
      <c r="A74" s="1" t="s">
        <v>77</v>
      </c>
      <c r="B74" s="1" t="s">
        <v>81</v>
      </c>
      <c r="C74" s="1">
        <v>232</v>
      </c>
      <c r="D74" s="1">
        <v>12</v>
      </c>
      <c r="E74" s="1">
        <v>217</v>
      </c>
      <c r="F74" s="1">
        <v>461</v>
      </c>
      <c r="G74" s="1">
        <v>425</v>
      </c>
      <c r="H74" s="1">
        <v>395</v>
      </c>
      <c r="I74" s="1">
        <v>858</v>
      </c>
      <c r="J74" s="1">
        <v>23916</v>
      </c>
      <c r="K74" s="4">
        <f>Table_1[[#This Row],[PERSON_DAYS]]/Table_1[[#This Row],[ACTIVE CARD]]</f>
        <v>56.272941176470589</v>
      </c>
      <c r="L74" s="4" t="e">
        <f ca="1">_xludf.CONCAT(A74,B74)</f>
        <v>#NAME?</v>
      </c>
    </row>
    <row r="75" spans="1:12" ht="15.6" x14ac:dyDescent="0.3">
      <c r="A75" s="1" t="s">
        <v>77</v>
      </c>
      <c r="B75" s="1" t="s">
        <v>96</v>
      </c>
      <c r="C75" s="1">
        <v>39</v>
      </c>
      <c r="D75" s="1">
        <v>128</v>
      </c>
      <c r="E75" s="1">
        <v>79</v>
      </c>
      <c r="F75" s="1">
        <v>246</v>
      </c>
      <c r="G75" s="1">
        <v>222</v>
      </c>
      <c r="H75" s="1">
        <v>187</v>
      </c>
      <c r="I75" s="1">
        <v>329</v>
      </c>
      <c r="J75" s="1">
        <v>11976</v>
      </c>
      <c r="K75" s="4">
        <f>Table_1[[#This Row],[PERSON_DAYS]]/Table_1[[#This Row],[ACTIVE CARD]]</f>
        <v>53.945945945945944</v>
      </c>
      <c r="L75" s="4" t="e">
        <f ca="1">_xludf.CONCAT(A75,B75)</f>
        <v>#NAME?</v>
      </c>
    </row>
    <row r="76" spans="1:12" ht="15.6" x14ac:dyDescent="0.3">
      <c r="A76" s="1" t="s">
        <v>77</v>
      </c>
      <c r="B76" s="1" t="s">
        <v>100</v>
      </c>
      <c r="C76" s="1">
        <v>106</v>
      </c>
      <c r="D76" s="1">
        <v>0</v>
      </c>
      <c r="E76" s="1">
        <v>164</v>
      </c>
      <c r="F76" s="1">
        <v>270</v>
      </c>
      <c r="G76" s="1">
        <v>258</v>
      </c>
      <c r="H76" s="1">
        <v>237</v>
      </c>
      <c r="I76" s="1">
        <v>493</v>
      </c>
      <c r="J76" s="1">
        <v>13613</v>
      </c>
      <c r="K76" s="4">
        <f>Table_1[[#This Row],[PERSON_DAYS]]/Table_1[[#This Row],[ACTIVE CARD]]</f>
        <v>52.763565891472865</v>
      </c>
      <c r="L76" s="4" t="e">
        <f ca="1">_xludf.CONCAT(A76,B76)</f>
        <v>#NAME?</v>
      </c>
    </row>
    <row r="77" spans="1:12" ht="15.6" x14ac:dyDescent="0.3">
      <c r="A77" s="1" t="s">
        <v>77</v>
      </c>
      <c r="B77" s="1" t="s">
        <v>78</v>
      </c>
      <c r="C77" s="1">
        <v>169</v>
      </c>
      <c r="D77" s="1">
        <v>18</v>
      </c>
      <c r="E77" s="1">
        <v>70</v>
      </c>
      <c r="F77" s="1">
        <v>257</v>
      </c>
      <c r="G77" s="1">
        <v>231</v>
      </c>
      <c r="H77" s="1">
        <v>220</v>
      </c>
      <c r="I77" s="1">
        <v>448</v>
      </c>
      <c r="J77" s="1">
        <v>11864</v>
      </c>
      <c r="K77" s="4">
        <f>Table_1[[#This Row],[PERSON_DAYS]]/Table_1[[#This Row],[ACTIVE CARD]]</f>
        <v>51.359307359307358</v>
      </c>
      <c r="L77" s="4" t="e">
        <f ca="1">_xludf.CONCAT(A77,B77)</f>
        <v>#NAME?</v>
      </c>
    </row>
    <row r="78" spans="1:12" ht="15.6" x14ac:dyDescent="0.3">
      <c r="A78" s="1" t="s">
        <v>77</v>
      </c>
      <c r="B78" s="1" t="s">
        <v>84</v>
      </c>
      <c r="C78" s="1">
        <v>90</v>
      </c>
      <c r="D78" s="1">
        <v>23</v>
      </c>
      <c r="E78" s="1">
        <v>252</v>
      </c>
      <c r="F78" s="1">
        <v>365</v>
      </c>
      <c r="G78" s="1">
        <v>321</v>
      </c>
      <c r="H78" s="1">
        <v>279</v>
      </c>
      <c r="I78" s="1">
        <v>457</v>
      </c>
      <c r="J78" s="1">
        <v>14885</v>
      </c>
      <c r="K78" s="4">
        <f>Table_1[[#This Row],[PERSON_DAYS]]/Table_1[[#This Row],[ACTIVE CARD]]</f>
        <v>46.370716510903428</v>
      </c>
      <c r="L78" s="4" t="e">
        <f ca="1">_xludf.CONCAT(A78,B78)</f>
        <v>#NAME?</v>
      </c>
    </row>
    <row r="79" spans="1:12" ht="15.6" x14ac:dyDescent="0.3">
      <c r="A79" s="1" t="s">
        <v>77</v>
      </c>
      <c r="B79" s="1" t="s">
        <v>87</v>
      </c>
      <c r="C79" s="1">
        <v>77</v>
      </c>
      <c r="D79" s="1">
        <v>25</v>
      </c>
      <c r="E79" s="1">
        <v>125</v>
      </c>
      <c r="F79" s="1">
        <v>227</v>
      </c>
      <c r="G79" s="1">
        <v>217</v>
      </c>
      <c r="H79" s="1">
        <v>200</v>
      </c>
      <c r="I79" s="1">
        <v>387</v>
      </c>
      <c r="J79" s="1">
        <v>9937</v>
      </c>
      <c r="K79" s="4">
        <f>Table_1[[#This Row],[PERSON_DAYS]]/Table_1[[#This Row],[ACTIVE CARD]]</f>
        <v>45.792626728110598</v>
      </c>
      <c r="L79" s="4" t="e">
        <f ca="1">_xludf.CONCAT(A79,B79)</f>
        <v>#NAME?</v>
      </c>
    </row>
    <row r="80" spans="1:12" ht="15.6" x14ac:dyDescent="0.3">
      <c r="A80" s="1" t="s">
        <v>77</v>
      </c>
      <c r="B80" s="1" t="s">
        <v>82</v>
      </c>
      <c r="C80" s="1">
        <v>174</v>
      </c>
      <c r="D80" s="1">
        <v>18</v>
      </c>
      <c r="E80" s="1">
        <v>330</v>
      </c>
      <c r="F80" s="1">
        <v>522</v>
      </c>
      <c r="G80" s="1">
        <v>434</v>
      </c>
      <c r="H80" s="1">
        <v>395</v>
      </c>
      <c r="I80" s="1">
        <v>675</v>
      </c>
      <c r="J80" s="1">
        <v>19742</v>
      </c>
      <c r="K80" s="4">
        <f>Table_1[[#This Row],[PERSON_DAYS]]/Table_1[[#This Row],[ACTIVE CARD]]</f>
        <v>45.488479262672811</v>
      </c>
      <c r="L80" s="4" t="e">
        <f ca="1">_xludf.CONCAT(A80,B80)</f>
        <v>#NAME?</v>
      </c>
    </row>
    <row r="81" spans="1:12" ht="15.6" x14ac:dyDescent="0.3">
      <c r="A81" s="1" t="s">
        <v>77</v>
      </c>
      <c r="B81" s="1" t="s">
        <v>91</v>
      </c>
      <c r="C81" s="1">
        <v>139</v>
      </c>
      <c r="D81" s="1">
        <v>138</v>
      </c>
      <c r="E81" s="1">
        <v>224</v>
      </c>
      <c r="F81" s="1">
        <v>501</v>
      </c>
      <c r="G81" s="1">
        <v>397</v>
      </c>
      <c r="H81" s="1">
        <v>371</v>
      </c>
      <c r="I81" s="1">
        <v>678</v>
      </c>
      <c r="J81" s="1">
        <v>17395</v>
      </c>
      <c r="K81" s="4">
        <f>Table_1[[#This Row],[PERSON_DAYS]]/Table_1[[#This Row],[ACTIVE CARD]]</f>
        <v>43.816120906801011</v>
      </c>
      <c r="L81" s="4" t="e">
        <f ca="1">_xludf.CONCAT(A81,B81)</f>
        <v>#NAME?</v>
      </c>
    </row>
    <row r="82" spans="1:12" ht="15.6" x14ac:dyDescent="0.3">
      <c r="A82" s="1" t="s">
        <v>77</v>
      </c>
      <c r="B82" s="1" t="s">
        <v>77</v>
      </c>
      <c r="C82" s="1">
        <v>687</v>
      </c>
      <c r="D82" s="1">
        <v>51</v>
      </c>
      <c r="E82" s="1">
        <v>604</v>
      </c>
      <c r="F82" s="1">
        <v>1342</v>
      </c>
      <c r="G82" s="1">
        <v>1184</v>
      </c>
      <c r="H82" s="1">
        <v>980</v>
      </c>
      <c r="I82" s="1">
        <v>1701</v>
      </c>
      <c r="J82" s="1">
        <v>49621</v>
      </c>
      <c r="K82" s="4">
        <f>Table_1[[#This Row],[PERSON_DAYS]]/Table_1[[#This Row],[ACTIVE CARD]]</f>
        <v>41.909628378378379</v>
      </c>
      <c r="L82" s="4" t="e">
        <f ca="1">_xludf.CONCAT(A82,B82)</f>
        <v>#NAME?</v>
      </c>
    </row>
    <row r="83" spans="1:12" ht="15.6" x14ac:dyDescent="0.3">
      <c r="A83" s="1" t="s">
        <v>77</v>
      </c>
      <c r="B83" s="1" t="s">
        <v>80</v>
      </c>
      <c r="C83" s="1">
        <v>129</v>
      </c>
      <c r="D83" s="1">
        <v>26</v>
      </c>
      <c r="E83" s="1">
        <v>156</v>
      </c>
      <c r="F83" s="1">
        <v>311</v>
      </c>
      <c r="G83" s="1">
        <v>252</v>
      </c>
      <c r="H83" s="1">
        <v>222</v>
      </c>
      <c r="I83" s="1">
        <v>385</v>
      </c>
      <c r="J83" s="1">
        <v>10375</v>
      </c>
      <c r="K83" s="4">
        <f>Table_1[[#This Row],[PERSON_DAYS]]/Table_1[[#This Row],[ACTIVE CARD]]</f>
        <v>41.170634920634917</v>
      </c>
      <c r="L83" s="4" t="e">
        <f ca="1">_xludf.CONCAT(A83,B83)</f>
        <v>#NAME?</v>
      </c>
    </row>
    <row r="84" spans="1:12" ht="15.6" x14ac:dyDescent="0.3">
      <c r="A84" s="1" t="s">
        <v>77</v>
      </c>
      <c r="B84" s="1" t="s">
        <v>93</v>
      </c>
      <c r="C84" s="1">
        <v>21</v>
      </c>
      <c r="D84" s="1">
        <v>96</v>
      </c>
      <c r="E84" s="1">
        <v>60</v>
      </c>
      <c r="F84" s="1">
        <v>177</v>
      </c>
      <c r="G84" s="1">
        <v>130</v>
      </c>
      <c r="H84" s="1">
        <v>102</v>
      </c>
      <c r="I84" s="1">
        <v>188</v>
      </c>
      <c r="J84" s="1">
        <v>4796</v>
      </c>
      <c r="K84" s="4">
        <f>Table_1[[#This Row],[PERSON_DAYS]]/Table_1[[#This Row],[ACTIVE CARD]]</f>
        <v>36.892307692307689</v>
      </c>
      <c r="L84" s="4" t="e">
        <f ca="1">_xludf.CONCAT(A84,B84)</f>
        <v>#NAME?</v>
      </c>
    </row>
    <row r="85" spans="1:12" ht="15.6" x14ac:dyDescent="0.3">
      <c r="A85" s="1" t="s">
        <v>77</v>
      </c>
      <c r="B85" s="1" t="s">
        <v>85</v>
      </c>
      <c r="C85" s="1">
        <v>64</v>
      </c>
      <c r="D85" s="1">
        <v>0</v>
      </c>
      <c r="E85" s="1">
        <v>81</v>
      </c>
      <c r="F85" s="1">
        <v>145</v>
      </c>
      <c r="G85" s="1">
        <v>124</v>
      </c>
      <c r="H85" s="1">
        <v>103</v>
      </c>
      <c r="I85" s="1">
        <v>184</v>
      </c>
      <c r="J85" s="1">
        <v>4564</v>
      </c>
      <c r="K85" s="4">
        <f>Table_1[[#This Row],[PERSON_DAYS]]/Table_1[[#This Row],[ACTIVE CARD]]</f>
        <v>36.806451612903224</v>
      </c>
      <c r="L85" s="4" t="e">
        <f ca="1">_xludf.CONCAT(A85,B85)</f>
        <v>#NAME?</v>
      </c>
    </row>
    <row r="86" spans="1:12" ht="15.6" x14ac:dyDescent="0.3">
      <c r="A86" s="1" t="s">
        <v>77</v>
      </c>
      <c r="B86" s="1" t="s">
        <v>79</v>
      </c>
      <c r="C86" s="1">
        <v>120</v>
      </c>
      <c r="D86" s="1">
        <v>1</v>
      </c>
      <c r="E86" s="1">
        <v>216</v>
      </c>
      <c r="F86" s="1">
        <v>337</v>
      </c>
      <c r="G86" s="1">
        <v>276</v>
      </c>
      <c r="H86" s="1">
        <v>243</v>
      </c>
      <c r="I86" s="1">
        <v>438</v>
      </c>
      <c r="J86" s="1">
        <v>9821</v>
      </c>
      <c r="K86" s="4">
        <f>Table_1[[#This Row],[PERSON_DAYS]]/Table_1[[#This Row],[ACTIVE CARD]]</f>
        <v>35.583333333333336</v>
      </c>
      <c r="L86" s="4" t="e">
        <f ca="1">_xludf.CONCAT(A86,B86)</f>
        <v>#NAME?</v>
      </c>
    </row>
    <row r="87" spans="1:12" ht="15.6" x14ac:dyDescent="0.3">
      <c r="A87" s="1" t="s">
        <v>77</v>
      </c>
      <c r="B87" s="1" t="s">
        <v>97</v>
      </c>
      <c r="C87" s="1">
        <v>269</v>
      </c>
      <c r="D87" s="1">
        <v>18</v>
      </c>
      <c r="E87" s="1">
        <v>306</v>
      </c>
      <c r="F87" s="1">
        <v>593</v>
      </c>
      <c r="G87" s="1">
        <v>506</v>
      </c>
      <c r="H87" s="1">
        <v>458</v>
      </c>
      <c r="I87" s="1">
        <v>861</v>
      </c>
      <c r="J87" s="1">
        <v>17914</v>
      </c>
      <c r="K87" s="4">
        <f>Table_1[[#This Row],[PERSON_DAYS]]/Table_1[[#This Row],[ACTIVE CARD]]</f>
        <v>35.403162055335969</v>
      </c>
      <c r="L87" s="4" t="e">
        <f ca="1">_xludf.CONCAT(A87,B87)</f>
        <v>#NAME?</v>
      </c>
    </row>
    <row r="88" spans="1:12" ht="15.6" x14ac:dyDescent="0.3">
      <c r="A88" s="1" t="s">
        <v>77</v>
      </c>
      <c r="B88" s="1" t="s">
        <v>92</v>
      </c>
      <c r="C88" s="1">
        <v>59</v>
      </c>
      <c r="D88" s="1">
        <v>52</v>
      </c>
      <c r="E88" s="1">
        <v>5</v>
      </c>
      <c r="F88" s="1">
        <v>116</v>
      </c>
      <c r="G88" s="1">
        <v>89</v>
      </c>
      <c r="H88" s="1">
        <v>80</v>
      </c>
      <c r="I88" s="1">
        <v>151</v>
      </c>
      <c r="J88" s="1">
        <v>3045</v>
      </c>
      <c r="K88" s="4">
        <f>Table_1[[#This Row],[PERSON_DAYS]]/Table_1[[#This Row],[ACTIVE CARD]]</f>
        <v>34.213483146067418</v>
      </c>
      <c r="L88" s="4" t="e">
        <f ca="1">_xludf.CONCAT(A88,B88)</f>
        <v>#NAME?</v>
      </c>
    </row>
    <row r="89" spans="1:12" ht="15.6" x14ac:dyDescent="0.3">
      <c r="A89" s="1" t="s">
        <v>77</v>
      </c>
      <c r="B89" s="1" t="s">
        <v>86</v>
      </c>
      <c r="C89" s="1">
        <v>128</v>
      </c>
      <c r="D89" s="1">
        <v>43</v>
      </c>
      <c r="E89" s="1">
        <v>364</v>
      </c>
      <c r="F89" s="1">
        <v>535</v>
      </c>
      <c r="G89" s="1">
        <v>498</v>
      </c>
      <c r="H89" s="1">
        <v>441</v>
      </c>
      <c r="I89" s="1">
        <v>799</v>
      </c>
      <c r="J89" s="1">
        <v>15524</v>
      </c>
      <c r="K89" s="4">
        <f>Table_1[[#This Row],[PERSON_DAYS]]/Table_1[[#This Row],[ACTIVE CARD]]</f>
        <v>31.172690763052209</v>
      </c>
      <c r="L89" s="4" t="e">
        <f ca="1">_xludf.CONCAT(A89,B89)</f>
        <v>#NAME?</v>
      </c>
    </row>
    <row r="90" spans="1:12" ht="15.6" x14ac:dyDescent="0.3">
      <c r="A90" s="1" t="s">
        <v>77</v>
      </c>
      <c r="B90" s="1" t="s">
        <v>98</v>
      </c>
      <c r="C90" s="1">
        <v>86</v>
      </c>
      <c r="D90" s="1">
        <v>72</v>
      </c>
      <c r="E90" s="1">
        <v>294</v>
      </c>
      <c r="F90" s="1">
        <v>452</v>
      </c>
      <c r="G90" s="1">
        <v>351</v>
      </c>
      <c r="H90" s="1">
        <v>236</v>
      </c>
      <c r="I90" s="1">
        <v>414</v>
      </c>
      <c r="J90" s="1">
        <v>7607</v>
      </c>
      <c r="K90" s="4">
        <f>Table_1[[#This Row],[PERSON_DAYS]]/Table_1[[#This Row],[ACTIVE CARD]]</f>
        <v>21.672364672364672</v>
      </c>
      <c r="L90" s="4" t="e">
        <f ca="1">_xludf.CONCAT(A90,B90)</f>
        <v>#NAME?</v>
      </c>
    </row>
    <row r="91" spans="1:12" ht="15.6" x14ac:dyDescent="0.3">
      <c r="A91" s="1" t="s">
        <v>77</v>
      </c>
      <c r="B91" s="1" t="s">
        <v>89</v>
      </c>
      <c r="C91" s="1">
        <v>132</v>
      </c>
      <c r="D91" s="1">
        <v>13</v>
      </c>
      <c r="E91" s="1">
        <v>239</v>
      </c>
      <c r="F91" s="1">
        <v>384</v>
      </c>
      <c r="G91" s="1">
        <v>313</v>
      </c>
      <c r="H91" s="1">
        <v>280</v>
      </c>
      <c r="I91" s="1">
        <v>537</v>
      </c>
      <c r="J91" s="1">
        <v>5683</v>
      </c>
      <c r="K91" s="4">
        <f>Table_1[[#This Row],[PERSON_DAYS]]/Table_1[[#This Row],[ACTIVE CARD]]</f>
        <v>18.156549520766774</v>
      </c>
      <c r="L91" s="4" t="e">
        <f ca="1">_xludf.CONCAT(A91,B91)</f>
        <v>#NAME?</v>
      </c>
    </row>
    <row r="92" spans="1:12" ht="15.6" x14ac:dyDescent="0.3">
      <c r="A92" s="1" t="s">
        <v>101</v>
      </c>
      <c r="B92" s="1" t="s">
        <v>103</v>
      </c>
      <c r="C92" s="1">
        <v>159</v>
      </c>
      <c r="D92" s="1">
        <v>20</v>
      </c>
      <c r="E92" s="1">
        <v>307</v>
      </c>
      <c r="F92" s="1">
        <v>486</v>
      </c>
      <c r="G92" s="1">
        <v>451</v>
      </c>
      <c r="H92" s="1">
        <v>426</v>
      </c>
      <c r="I92" s="1">
        <v>823</v>
      </c>
      <c r="J92" s="1">
        <v>28852</v>
      </c>
      <c r="K92" s="4">
        <f>Table_1[[#This Row],[PERSON_DAYS]]/Table_1[[#This Row],[ACTIVE CARD]]</f>
        <v>63.973392461197342</v>
      </c>
      <c r="L92" s="4" t="e">
        <f ca="1">_xludf.CONCAT(A92,B92)</f>
        <v>#NAME?</v>
      </c>
    </row>
    <row r="93" spans="1:12" ht="15.6" x14ac:dyDescent="0.3">
      <c r="A93" s="1" t="s">
        <v>101</v>
      </c>
      <c r="B93" s="1" t="s">
        <v>117</v>
      </c>
      <c r="C93" s="1">
        <v>85</v>
      </c>
      <c r="D93" s="1">
        <v>164</v>
      </c>
      <c r="E93" s="1">
        <v>13</v>
      </c>
      <c r="F93" s="1">
        <v>262</v>
      </c>
      <c r="G93" s="1">
        <v>185</v>
      </c>
      <c r="H93" s="1">
        <v>162</v>
      </c>
      <c r="I93" s="1">
        <v>271</v>
      </c>
      <c r="J93" s="1">
        <v>11126</v>
      </c>
      <c r="K93" s="4">
        <f>Table_1[[#This Row],[PERSON_DAYS]]/Table_1[[#This Row],[ACTIVE CARD]]</f>
        <v>60.140540540540542</v>
      </c>
      <c r="L93" s="4" t="e">
        <f ca="1">_xludf.CONCAT(A93,B93)</f>
        <v>#NAME?</v>
      </c>
    </row>
    <row r="94" spans="1:12" ht="15.6" x14ac:dyDescent="0.3">
      <c r="A94" s="1" t="s">
        <v>101</v>
      </c>
      <c r="B94" s="1" t="s">
        <v>115</v>
      </c>
      <c r="C94" s="1">
        <v>110</v>
      </c>
      <c r="D94" s="1">
        <v>0</v>
      </c>
      <c r="E94" s="1">
        <v>53</v>
      </c>
      <c r="F94" s="1">
        <v>163</v>
      </c>
      <c r="G94" s="1">
        <v>152</v>
      </c>
      <c r="H94" s="1">
        <v>136</v>
      </c>
      <c r="I94" s="1">
        <v>258</v>
      </c>
      <c r="J94" s="1">
        <v>9121</v>
      </c>
      <c r="K94" s="4">
        <f>Table_1[[#This Row],[PERSON_DAYS]]/Table_1[[#This Row],[ACTIVE CARD]]</f>
        <v>60.006578947368418</v>
      </c>
      <c r="L94" s="4" t="e">
        <f ca="1">_xludf.CONCAT(A94,B94)</f>
        <v>#NAME?</v>
      </c>
    </row>
    <row r="95" spans="1:12" ht="15.6" x14ac:dyDescent="0.3">
      <c r="A95" s="1" t="s">
        <v>101</v>
      </c>
      <c r="B95" s="1" t="s">
        <v>114</v>
      </c>
      <c r="C95" s="1">
        <v>37</v>
      </c>
      <c r="D95" s="1">
        <v>62</v>
      </c>
      <c r="E95" s="1">
        <v>112</v>
      </c>
      <c r="F95" s="1">
        <v>211</v>
      </c>
      <c r="G95" s="1">
        <v>181</v>
      </c>
      <c r="H95" s="1">
        <v>160</v>
      </c>
      <c r="I95" s="1">
        <v>270</v>
      </c>
      <c r="J95" s="1">
        <v>10301</v>
      </c>
      <c r="K95" s="4">
        <f>Table_1[[#This Row],[PERSON_DAYS]]/Table_1[[#This Row],[ACTIVE CARD]]</f>
        <v>56.911602209944753</v>
      </c>
      <c r="L95" s="4" t="e">
        <f ca="1">_xludf.CONCAT(A95,B95)</f>
        <v>#NAME?</v>
      </c>
    </row>
    <row r="96" spans="1:12" ht="15.6" x14ac:dyDescent="0.3">
      <c r="A96" s="1" t="s">
        <v>101</v>
      </c>
      <c r="B96" s="1" t="s">
        <v>105</v>
      </c>
      <c r="C96" s="1">
        <v>118</v>
      </c>
      <c r="D96" s="1">
        <v>7</v>
      </c>
      <c r="E96" s="1">
        <v>343</v>
      </c>
      <c r="F96" s="1">
        <v>468</v>
      </c>
      <c r="G96" s="1">
        <v>389</v>
      </c>
      <c r="H96" s="1">
        <v>339</v>
      </c>
      <c r="I96" s="1">
        <v>659</v>
      </c>
      <c r="J96" s="1">
        <v>21988</v>
      </c>
      <c r="K96" s="4">
        <f>Table_1[[#This Row],[PERSON_DAYS]]/Table_1[[#This Row],[ACTIVE CARD]]</f>
        <v>56.524421593830333</v>
      </c>
      <c r="L96" s="4" t="e">
        <f ca="1">_xludf.CONCAT(A96,B96)</f>
        <v>#NAME?</v>
      </c>
    </row>
    <row r="97" spans="1:12" ht="15.6" x14ac:dyDescent="0.3">
      <c r="A97" s="1" t="s">
        <v>101</v>
      </c>
      <c r="B97" s="1" t="s">
        <v>112</v>
      </c>
      <c r="C97" s="1">
        <v>171</v>
      </c>
      <c r="D97" s="1">
        <v>12</v>
      </c>
      <c r="E97" s="1">
        <v>51</v>
      </c>
      <c r="F97" s="1">
        <v>234</v>
      </c>
      <c r="G97" s="1">
        <v>218</v>
      </c>
      <c r="H97" s="1">
        <v>210</v>
      </c>
      <c r="I97" s="1">
        <v>359</v>
      </c>
      <c r="J97" s="1">
        <v>12173</v>
      </c>
      <c r="K97" s="4">
        <f>Table_1[[#This Row],[PERSON_DAYS]]/Table_1[[#This Row],[ACTIVE CARD]]</f>
        <v>55.839449541284402</v>
      </c>
      <c r="L97" s="4" t="e">
        <f ca="1">_xludf.CONCAT(A97,B97)</f>
        <v>#NAME?</v>
      </c>
    </row>
    <row r="98" spans="1:12" ht="15.6" x14ac:dyDescent="0.3">
      <c r="A98" s="1" t="s">
        <v>101</v>
      </c>
      <c r="B98" s="1" t="s">
        <v>116</v>
      </c>
      <c r="C98" s="1">
        <v>70</v>
      </c>
      <c r="D98" s="1">
        <v>56</v>
      </c>
      <c r="E98" s="1">
        <v>144</v>
      </c>
      <c r="F98" s="1">
        <v>270</v>
      </c>
      <c r="G98" s="1">
        <v>247</v>
      </c>
      <c r="H98" s="1">
        <v>226</v>
      </c>
      <c r="I98" s="1">
        <v>489</v>
      </c>
      <c r="J98" s="1">
        <v>13654</v>
      </c>
      <c r="K98" s="4">
        <f>Table_1[[#This Row],[PERSON_DAYS]]/Table_1[[#This Row],[ACTIVE CARD]]</f>
        <v>55.279352226720647</v>
      </c>
      <c r="L98" s="4" t="e">
        <f ca="1">_xludf.CONCAT(A98,B98)</f>
        <v>#NAME?</v>
      </c>
    </row>
    <row r="99" spans="1:12" ht="15.6" x14ac:dyDescent="0.3">
      <c r="A99" s="1" t="s">
        <v>101</v>
      </c>
      <c r="B99" s="1" t="s">
        <v>111</v>
      </c>
      <c r="C99" s="1">
        <v>202</v>
      </c>
      <c r="D99" s="1">
        <v>52</v>
      </c>
      <c r="E99" s="1">
        <v>395</v>
      </c>
      <c r="F99" s="1">
        <v>649</v>
      </c>
      <c r="G99" s="1">
        <v>424</v>
      </c>
      <c r="H99" s="1">
        <v>384</v>
      </c>
      <c r="I99" s="1">
        <v>631</v>
      </c>
      <c r="J99" s="1">
        <v>22252</v>
      </c>
      <c r="K99" s="4">
        <f>Table_1[[#This Row],[PERSON_DAYS]]/Table_1[[#This Row],[ACTIVE CARD]]</f>
        <v>52.481132075471699</v>
      </c>
      <c r="L99" s="4" t="e">
        <f ca="1">_xludf.CONCAT(A99,B99)</f>
        <v>#NAME?</v>
      </c>
    </row>
    <row r="100" spans="1:12" ht="15.6" x14ac:dyDescent="0.3">
      <c r="A100" s="1" t="s">
        <v>101</v>
      </c>
      <c r="B100" s="1" t="s">
        <v>109</v>
      </c>
      <c r="C100" s="1">
        <v>72</v>
      </c>
      <c r="D100" s="1">
        <v>3</v>
      </c>
      <c r="E100" s="1">
        <v>108</v>
      </c>
      <c r="F100" s="1">
        <v>183</v>
      </c>
      <c r="G100" s="1">
        <v>177</v>
      </c>
      <c r="H100" s="1">
        <v>167</v>
      </c>
      <c r="I100" s="1">
        <v>321</v>
      </c>
      <c r="J100" s="1">
        <v>9068</v>
      </c>
      <c r="K100" s="4">
        <f>Table_1[[#This Row],[PERSON_DAYS]]/Table_1[[#This Row],[ACTIVE CARD]]</f>
        <v>51.231638418079093</v>
      </c>
      <c r="L100" s="4" t="e">
        <f ca="1">_xludf.CONCAT(A100,B100)</f>
        <v>#NAME?</v>
      </c>
    </row>
    <row r="101" spans="1:12" ht="15.6" x14ac:dyDescent="0.3">
      <c r="A101" s="1" t="s">
        <v>101</v>
      </c>
      <c r="B101" s="1" t="s">
        <v>107</v>
      </c>
      <c r="C101" s="1">
        <v>130</v>
      </c>
      <c r="D101" s="1">
        <v>22</v>
      </c>
      <c r="E101" s="1">
        <v>5</v>
      </c>
      <c r="F101" s="1">
        <v>157</v>
      </c>
      <c r="G101" s="1">
        <v>154</v>
      </c>
      <c r="H101" s="1">
        <v>150</v>
      </c>
      <c r="I101" s="1">
        <v>238</v>
      </c>
      <c r="J101" s="1">
        <v>7695</v>
      </c>
      <c r="K101" s="4">
        <f>Table_1[[#This Row],[PERSON_DAYS]]/Table_1[[#This Row],[ACTIVE CARD]]</f>
        <v>49.967532467532465</v>
      </c>
      <c r="L101" s="4" t="e">
        <f ca="1">_xludf.CONCAT(A101,B101)</f>
        <v>#NAME?</v>
      </c>
    </row>
    <row r="102" spans="1:12" ht="15.6" x14ac:dyDescent="0.3">
      <c r="A102" s="1" t="s">
        <v>101</v>
      </c>
      <c r="B102" s="1" t="s">
        <v>110</v>
      </c>
      <c r="C102" s="1">
        <v>42</v>
      </c>
      <c r="D102" s="1">
        <v>317</v>
      </c>
      <c r="E102" s="1">
        <v>176</v>
      </c>
      <c r="F102" s="1">
        <v>535</v>
      </c>
      <c r="G102" s="1">
        <v>272</v>
      </c>
      <c r="H102" s="1">
        <v>242</v>
      </c>
      <c r="I102" s="1">
        <v>473</v>
      </c>
      <c r="J102" s="1">
        <v>13442</v>
      </c>
      <c r="K102" s="4">
        <f>Table_1[[#This Row],[PERSON_DAYS]]/Table_1[[#This Row],[ACTIVE CARD]]</f>
        <v>49.419117647058826</v>
      </c>
      <c r="L102" s="4" t="e">
        <f ca="1">_xludf.CONCAT(A102,B102)</f>
        <v>#NAME?</v>
      </c>
    </row>
    <row r="103" spans="1:12" ht="15.6" x14ac:dyDescent="0.3">
      <c r="A103" s="1" t="s">
        <v>101</v>
      </c>
      <c r="B103" s="1" t="s">
        <v>108</v>
      </c>
      <c r="C103" s="1">
        <v>181</v>
      </c>
      <c r="D103" s="1">
        <v>0</v>
      </c>
      <c r="E103" s="1">
        <v>14</v>
      </c>
      <c r="F103" s="1">
        <v>195</v>
      </c>
      <c r="G103" s="1">
        <v>188</v>
      </c>
      <c r="H103" s="1">
        <v>150</v>
      </c>
      <c r="I103" s="1">
        <v>248</v>
      </c>
      <c r="J103" s="1">
        <v>9144</v>
      </c>
      <c r="K103" s="4">
        <f>Table_1[[#This Row],[PERSON_DAYS]]/Table_1[[#This Row],[ACTIVE CARD]]</f>
        <v>48.638297872340424</v>
      </c>
      <c r="L103" s="4" t="e">
        <f ca="1">_xludf.CONCAT(A103,B103)</f>
        <v>#NAME?</v>
      </c>
    </row>
    <row r="104" spans="1:12" ht="15.6" x14ac:dyDescent="0.3">
      <c r="A104" s="1" t="s">
        <v>101</v>
      </c>
      <c r="B104" s="1" t="s">
        <v>118</v>
      </c>
      <c r="C104" s="1">
        <v>34</v>
      </c>
      <c r="D104" s="1">
        <v>17</v>
      </c>
      <c r="E104" s="1">
        <v>163</v>
      </c>
      <c r="F104" s="1">
        <v>214</v>
      </c>
      <c r="G104" s="1">
        <v>197</v>
      </c>
      <c r="H104" s="1">
        <v>149</v>
      </c>
      <c r="I104" s="1">
        <v>268</v>
      </c>
      <c r="J104" s="1">
        <v>8505</v>
      </c>
      <c r="K104" s="4">
        <f>Table_1[[#This Row],[PERSON_DAYS]]/Table_1[[#This Row],[ACTIVE CARD]]</f>
        <v>43.172588832487307</v>
      </c>
      <c r="L104" s="4" t="e">
        <f ca="1">_xludf.CONCAT(A104,B104)</f>
        <v>#NAME?</v>
      </c>
    </row>
    <row r="105" spans="1:12" ht="15.6" x14ac:dyDescent="0.3">
      <c r="A105" s="1" t="s">
        <v>101</v>
      </c>
      <c r="B105" s="1" t="s">
        <v>104</v>
      </c>
      <c r="C105" s="1">
        <v>162</v>
      </c>
      <c r="D105" s="1">
        <v>0</v>
      </c>
      <c r="E105" s="1">
        <v>401</v>
      </c>
      <c r="F105" s="1">
        <v>563</v>
      </c>
      <c r="G105" s="1">
        <v>362</v>
      </c>
      <c r="H105" s="1">
        <v>278</v>
      </c>
      <c r="I105" s="1">
        <v>464</v>
      </c>
      <c r="J105" s="1">
        <v>14472</v>
      </c>
      <c r="K105" s="4">
        <f>Table_1[[#This Row],[PERSON_DAYS]]/Table_1[[#This Row],[ACTIVE CARD]]</f>
        <v>39.97790055248619</v>
      </c>
      <c r="L105" s="4" t="e">
        <f ca="1">_xludf.CONCAT(A105,B105)</f>
        <v>#NAME?</v>
      </c>
    </row>
    <row r="106" spans="1:12" ht="15.6" x14ac:dyDescent="0.3">
      <c r="A106" s="1" t="s">
        <v>101</v>
      </c>
      <c r="B106" s="1" t="s">
        <v>102</v>
      </c>
      <c r="C106" s="1">
        <v>100</v>
      </c>
      <c r="D106" s="1">
        <v>52</v>
      </c>
      <c r="E106" s="1">
        <v>481</v>
      </c>
      <c r="F106" s="1">
        <v>633</v>
      </c>
      <c r="G106" s="1">
        <v>366</v>
      </c>
      <c r="H106" s="1">
        <v>283</v>
      </c>
      <c r="I106" s="1">
        <v>553</v>
      </c>
      <c r="J106" s="1">
        <v>14063</v>
      </c>
      <c r="K106" s="4">
        <f>Table_1[[#This Row],[PERSON_DAYS]]/Table_1[[#This Row],[ACTIVE CARD]]</f>
        <v>38.423497267759565</v>
      </c>
      <c r="L106" s="4" t="e">
        <f ca="1">_xludf.CONCAT(A106,B106)</f>
        <v>#NAME?</v>
      </c>
    </row>
    <row r="107" spans="1:12" ht="15.6" x14ac:dyDescent="0.3">
      <c r="A107" s="1" t="s">
        <v>101</v>
      </c>
      <c r="B107" s="1" t="s">
        <v>106</v>
      </c>
      <c r="C107" s="1">
        <v>169</v>
      </c>
      <c r="D107" s="1">
        <v>22</v>
      </c>
      <c r="E107" s="1">
        <v>203</v>
      </c>
      <c r="F107" s="1">
        <v>394</v>
      </c>
      <c r="G107" s="1">
        <v>224</v>
      </c>
      <c r="H107" s="1">
        <v>196</v>
      </c>
      <c r="I107" s="1">
        <v>361</v>
      </c>
      <c r="J107" s="1">
        <v>8201</v>
      </c>
      <c r="K107" s="4">
        <f>Table_1[[#This Row],[PERSON_DAYS]]/Table_1[[#This Row],[ACTIVE CARD]]</f>
        <v>36.611607142857146</v>
      </c>
      <c r="L107" s="4" t="e">
        <f ca="1">_xludf.CONCAT(A107,B107)</f>
        <v>#NAME?</v>
      </c>
    </row>
    <row r="108" spans="1:12" ht="15.6" x14ac:dyDescent="0.3">
      <c r="A108" s="1" t="s">
        <v>101</v>
      </c>
      <c r="B108" s="1" t="s">
        <v>113</v>
      </c>
      <c r="C108" s="1">
        <v>365</v>
      </c>
      <c r="D108" s="1">
        <v>84</v>
      </c>
      <c r="E108" s="1">
        <v>2065</v>
      </c>
      <c r="F108" s="1">
        <v>2514</v>
      </c>
      <c r="G108" s="1">
        <v>1038</v>
      </c>
      <c r="H108" s="1">
        <v>728</v>
      </c>
      <c r="I108" s="1">
        <v>1160</v>
      </c>
      <c r="J108" s="1">
        <v>26898</v>
      </c>
      <c r="K108" s="4">
        <f>Table_1[[#This Row],[PERSON_DAYS]]/Table_1[[#This Row],[ACTIVE CARD]]</f>
        <v>25.913294797687861</v>
      </c>
      <c r="L108" s="4" t="e">
        <f ca="1">_xludf.CONCAT(A108,B108)</f>
        <v>#NAME?</v>
      </c>
    </row>
    <row r="109" spans="1:12" ht="15.6" x14ac:dyDescent="0.3">
      <c r="A109" s="1" t="s">
        <v>101</v>
      </c>
      <c r="B109" s="1" t="s">
        <v>119</v>
      </c>
      <c r="C109" s="1">
        <v>231</v>
      </c>
      <c r="D109" s="1">
        <v>176</v>
      </c>
      <c r="E109" s="1">
        <v>418</v>
      </c>
      <c r="F109" s="1">
        <v>825</v>
      </c>
      <c r="G109" s="1">
        <v>519</v>
      </c>
      <c r="H109" s="1">
        <v>267</v>
      </c>
      <c r="I109" s="1">
        <v>449</v>
      </c>
      <c r="J109" s="1">
        <v>11125</v>
      </c>
      <c r="K109" s="4">
        <f>Table_1[[#This Row],[PERSON_DAYS]]/Table_1[[#This Row],[ACTIVE CARD]]</f>
        <v>21.435452793834298</v>
      </c>
      <c r="L109" s="4" t="e">
        <f ca="1">_xludf.CONCAT(A109,B109)</f>
        <v>#NAME?</v>
      </c>
    </row>
    <row r="110" spans="1:12" ht="15.6" x14ac:dyDescent="0.3">
      <c r="A110" s="1" t="s">
        <v>120</v>
      </c>
      <c r="B110" s="1" t="s">
        <v>142</v>
      </c>
      <c r="C110" s="1">
        <v>265</v>
      </c>
      <c r="D110" s="1">
        <v>10</v>
      </c>
      <c r="E110" s="1">
        <v>164</v>
      </c>
      <c r="F110" s="1">
        <v>439</v>
      </c>
      <c r="G110" s="1">
        <v>386</v>
      </c>
      <c r="H110" s="1">
        <v>354</v>
      </c>
      <c r="I110" s="1">
        <v>648</v>
      </c>
      <c r="J110" s="1">
        <v>21539</v>
      </c>
      <c r="K110" s="4">
        <f>Table_1[[#This Row],[PERSON_DAYS]]/Table_1[[#This Row],[ACTIVE CARD]]</f>
        <v>55.800518134715027</v>
      </c>
      <c r="L110" s="4" t="e">
        <f ca="1">_xludf.CONCAT(A110,B110)</f>
        <v>#NAME?</v>
      </c>
    </row>
    <row r="111" spans="1:12" ht="15.6" x14ac:dyDescent="0.3">
      <c r="A111" s="1" t="s">
        <v>120</v>
      </c>
      <c r="B111" s="1" t="s">
        <v>125</v>
      </c>
      <c r="C111" s="1">
        <v>45</v>
      </c>
      <c r="D111" s="1">
        <v>126</v>
      </c>
      <c r="E111" s="1">
        <v>56</v>
      </c>
      <c r="F111" s="1">
        <v>227</v>
      </c>
      <c r="G111" s="1">
        <v>203</v>
      </c>
      <c r="H111" s="1">
        <v>180</v>
      </c>
      <c r="I111" s="1">
        <v>318</v>
      </c>
      <c r="J111" s="1">
        <v>11031</v>
      </c>
      <c r="K111" s="4">
        <f>Table_1[[#This Row],[PERSON_DAYS]]/Table_1[[#This Row],[ACTIVE CARD]]</f>
        <v>54.339901477832512</v>
      </c>
      <c r="L111" s="4" t="e">
        <f ca="1">_xludf.CONCAT(A111,B111)</f>
        <v>#NAME?</v>
      </c>
    </row>
    <row r="112" spans="1:12" ht="15.6" x14ac:dyDescent="0.3">
      <c r="A112" s="1" t="s">
        <v>120</v>
      </c>
      <c r="B112" s="1" t="s">
        <v>122</v>
      </c>
      <c r="C112" s="1">
        <v>15</v>
      </c>
      <c r="D112" s="1">
        <v>42</v>
      </c>
      <c r="E112" s="1">
        <v>191</v>
      </c>
      <c r="F112" s="1">
        <v>248</v>
      </c>
      <c r="G112" s="1">
        <v>228</v>
      </c>
      <c r="H112" s="1">
        <v>237</v>
      </c>
      <c r="I112" s="1">
        <v>437</v>
      </c>
      <c r="J112" s="1">
        <v>12345</v>
      </c>
      <c r="K112" s="4">
        <f>Table_1[[#This Row],[PERSON_DAYS]]/Table_1[[#This Row],[ACTIVE CARD]]</f>
        <v>54.14473684210526</v>
      </c>
      <c r="L112" s="4" t="e">
        <f ca="1">_xludf.CONCAT(A112,B112)</f>
        <v>#NAME?</v>
      </c>
    </row>
    <row r="113" spans="1:12" ht="15.6" x14ac:dyDescent="0.3">
      <c r="A113" s="1" t="s">
        <v>120</v>
      </c>
      <c r="B113" s="1" t="s">
        <v>136</v>
      </c>
      <c r="C113" s="1">
        <v>22</v>
      </c>
      <c r="D113" s="1">
        <v>111</v>
      </c>
      <c r="E113" s="1">
        <v>0</v>
      </c>
      <c r="F113" s="1">
        <v>133</v>
      </c>
      <c r="G113" s="1">
        <v>111</v>
      </c>
      <c r="H113" s="1">
        <v>108</v>
      </c>
      <c r="I113" s="1">
        <v>202</v>
      </c>
      <c r="J113" s="1">
        <v>5733</v>
      </c>
      <c r="K113" s="4">
        <f>Table_1[[#This Row],[PERSON_DAYS]]/Table_1[[#This Row],[ACTIVE CARD]]</f>
        <v>51.648648648648646</v>
      </c>
      <c r="L113" s="4" t="e">
        <f ca="1">_xludf.CONCAT(A113,B113)</f>
        <v>#NAME?</v>
      </c>
    </row>
    <row r="114" spans="1:12" ht="15.6" x14ac:dyDescent="0.3">
      <c r="A114" s="1" t="s">
        <v>120</v>
      </c>
      <c r="B114" s="1" t="s">
        <v>123</v>
      </c>
      <c r="C114" s="1">
        <v>101</v>
      </c>
      <c r="D114" s="1">
        <v>142</v>
      </c>
      <c r="E114" s="1">
        <v>97</v>
      </c>
      <c r="F114" s="1">
        <v>340</v>
      </c>
      <c r="G114" s="1">
        <v>314</v>
      </c>
      <c r="H114" s="1">
        <v>273</v>
      </c>
      <c r="I114" s="1">
        <v>525</v>
      </c>
      <c r="J114" s="1">
        <v>15870</v>
      </c>
      <c r="K114" s="4">
        <f>Table_1[[#This Row],[PERSON_DAYS]]/Table_1[[#This Row],[ACTIVE CARD]]</f>
        <v>50.541401273885349</v>
      </c>
      <c r="L114" s="4" t="e">
        <f ca="1">_xludf.CONCAT(A114,B114)</f>
        <v>#NAME?</v>
      </c>
    </row>
    <row r="115" spans="1:12" ht="15.6" x14ac:dyDescent="0.3">
      <c r="A115" s="1" t="s">
        <v>120</v>
      </c>
      <c r="B115" s="1" t="s">
        <v>134</v>
      </c>
      <c r="C115" s="1">
        <v>91</v>
      </c>
      <c r="D115" s="1">
        <v>105</v>
      </c>
      <c r="E115" s="1">
        <v>69</v>
      </c>
      <c r="F115" s="1">
        <v>265</v>
      </c>
      <c r="G115" s="1">
        <v>239</v>
      </c>
      <c r="H115" s="1">
        <v>203</v>
      </c>
      <c r="I115" s="1">
        <v>392</v>
      </c>
      <c r="J115" s="1">
        <v>11953</v>
      </c>
      <c r="K115" s="4">
        <f>Table_1[[#This Row],[PERSON_DAYS]]/Table_1[[#This Row],[ACTIVE CARD]]</f>
        <v>50.012552301255234</v>
      </c>
      <c r="L115" s="4" t="e">
        <f ca="1">_xludf.CONCAT(A115,B115)</f>
        <v>#NAME?</v>
      </c>
    </row>
    <row r="116" spans="1:12" ht="15.6" x14ac:dyDescent="0.3">
      <c r="A116" s="1" t="s">
        <v>120</v>
      </c>
      <c r="B116" s="1" t="s">
        <v>143</v>
      </c>
      <c r="C116" s="1">
        <v>41</v>
      </c>
      <c r="D116" s="1">
        <v>63</v>
      </c>
      <c r="E116" s="1">
        <v>4</v>
      </c>
      <c r="F116" s="1">
        <v>108</v>
      </c>
      <c r="G116" s="1">
        <v>87</v>
      </c>
      <c r="H116" s="1">
        <v>88</v>
      </c>
      <c r="I116" s="1">
        <v>175</v>
      </c>
      <c r="J116" s="1">
        <v>4303</v>
      </c>
      <c r="K116" s="4">
        <f>Table_1[[#This Row],[PERSON_DAYS]]/Table_1[[#This Row],[ACTIVE CARD]]</f>
        <v>49.459770114942529</v>
      </c>
      <c r="L116" s="4" t="e">
        <f ca="1">_xludf.CONCAT(A116,B116)</f>
        <v>#NAME?</v>
      </c>
    </row>
    <row r="117" spans="1:12" ht="15.6" x14ac:dyDescent="0.3">
      <c r="A117" s="1" t="s">
        <v>120</v>
      </c>
      <c r="B117" s="1" t="s">
        <v>133</v>
      </c>
      <c r="C117" s="1">
        <v>71</v>
      </c>
      <c r="D117" s="1">
        <v>185</v>
      </c>
      <c r="E117" s="1">
        <v>10</v>
      </c>
      <c r="F117" s="1">
        <v>266</v>
      </c>
      <c r="G117" s="1">
        <v>237</v>
      </c>
      <c r="H117" s="1">
        <v>212</v>
      </c>
      <c r="I117" s="1">
        <v>414</v>
      </c>
      <c r="J117" s="1">
        <v>11551</v>
      </c>
      <c r="K117" s="4">
        <f>Table_1[[#This Row],[PERSON_DAYS]]/Table_1[[#This Row],[ACTIVE CARD]]</f>
        <v>48.738396624472571</v>
      </c>
      <c r="L117" s="4" t="e">
        <f ca="1">_xludf.CONCAT(A117,B117)</f>
        <v>#NAME?</v>
      </c>
    </row>
    <row r="118" spans="1:12" ht="15.6" x14ac:dyDescent="0.3">
      <c r="A118" s="1" t="s">
        <v>120</v>
      </c>
      <c r="B118" s="1" t="s">
        <v>131</v>
      </c>
      <c r="C118" s="1">
        <v>52</v>
      </c>
      <c r="D118" s="1">
        <v>88</v>
      </c>
      <c r="E118" s="1">
        <v>133</v>
      </c>
      <c r="F118" s="1">
        <v>273</v>
      </c>
      <c r="G118" s="1">
        <v>261</v>
      </c>
      <c r="H118" s="1">
        <v>263</v>
      </c>
      <c r="I118" s="1">
        <v>503</v>
      </c>
      <c r="J118" s="1">
        <v>12575</v>
      </c>
      <c r="K118" s="4">
        <f>Table_1[[#This Row],[PERSON_DAYS]]/Table_1[[#This Row],[ACTIVE CARD]]</f>
        <v>48.180076628352488</v>
      </c>
      <c r="L118" s="4" t="e">
        <f ca="1">_xludf.CONCAT(A118,B118)</f>
        <v>#NAME?</v>
      </c>
    </row>
    <row r="119" spans="1:12" ht="15.6" x14ac:dyDescent="0.3">
      <c r="A119" s="1" t="s">
        <v>120</v>
      </c>
      <c r="B119" s="1" t="s">
        <v>127</v>
      </c>
      <c r="C119" s="1">
        <v>59</v>
      </c>
      <c r="D119" s="1">
        <v>69</v>
      </c>
      <c r="E119" s="1">
        <v>19</v>
      </c>
      <c r="F119" s="1">
        <v>147</v>
      </c>
      <c r="G119" s="1">
        <v>103</v>
      </c>
      <c r="H119" s="1">
        <v>98</v>
      </c>
      <c r="I119" s="1">
        <v>164</v>
      </c>
      <c r="J119" s="1">
        <v>4957</v>
      </c>
      <c r="K119" s="4">
        <f>Table_1[[#This Row],[PERSON_DAYS]]/Table_1[[#This Row],[ACTIVE CARD]]</f>
        <v>48.126213592233007</v>
      </c>
      <c r="L119" s="4" t="e">
        <f ca="1">_xludf.CONCAT(A119,B119)</f>
        <v>#NAME?</v>
      </c>
    </row>
    <row r="120" spans="1:12" ht="15.6" x14ac:dyDescent="0.3">
      <c r="A120" s="1" t="s">
        <v>120</v>
      </c>
      <c r="B120" s="1" t="s">
        <v>128</v>
      </c>
      <c r="C120" s="1">
        <v>179</v>
      </c>
      <c r="D120" s="1">
        <v>50</v>
      </c>
      <c r="E120" s="1">
        <v>257</v>
      </c>
      <c r="F120" s="1">
        <v>486</v>
      </c>
      <c r="G120" s="1">
        <v>366</v>
      </c>
      <c r="H120" s="1">
        <v>325</v>
      </c>
      <c r="I120" s="1">
        <v>654</v>
      </c>
      <c r="J120" s="1">
        <v>16906</v>
      </c>
      <c r="K120" s="4">
        <f>Table_1[[#This Row],[PERSON_DAYS]]/Table_1[[#This Row],[ACTIVE CARD]]</f>
        <v>46.191256830601091</v>
      </c>
      <c r="L120" s="4" t="e">
        <f ca="1">_xludf.CONCAT(A120,B120)</f>
        <v>#NAME?</v>
      </c>
    </row>
    <row r="121" spans="1:12" ht="15.6" x14ac:dyDescent="0.3">
      <c r="A121" s="1" t="s">
        <v>120</v>
      </c>
      <c r="B121" s="1" t="s">
        <v>135</v>
      </c>
      <c r="C121" s="1">
        <v>3</v>
      </c>
      <c r="D121" s="1">
        <v>70</v>
      </c>
      <c r="E121" s="1">
        <v>0</v>
      </c>
      <c r="F121" s="1">
        <v>73</v>
      </c>
      <c r="G121" s="1">
        <v>71</v>
      </c>
      <c r="H121" s="1">
        <v>69</v>
      </c>
      <c r="I121" s="1">
        <v>143</v>
      </c>
      <c r="J121" s="1">
        <v>3199</v>
      </c>
      <c r="K121" s="4">
        <f>Table_1[[#This Row],[PERSON_DAYS]]/Table_1[[#This Row],[ACTIVE CARD]]</f>
        <v>45.056338028169016</v>
      </c>
      <c r="L121" s="4" t="e">
        <f ca="1">_xludf.CONCAT(A121,B121)</f>
        <v>#NAME?</v>
      </c>
    </row>
    <row r="122" spans="1:12" ht="15.6" x14ac:dyDescent="0.3">
      <c r="A122" s="1" t="s">
        <v>120</v>
      </c>
      <c r="B122" s="1" t="s">
        <v>137</v>
      </c>
      <c r="C122" s="1">
        <v>9</v>
      </c>
      <c r="D122" s="1">
        <v>108</v>
      </c>
      <c r="E122" s="1">
        <v>12</v>
      </c>
      <c r="F122" s="1">
        <v>129</v>
      </c>
      <c r="G122" s="1">
        <v>117</v>
      </c>
      <c r="H122" s="1">
        <v>104</v>
      </c>
      <c r="I122" s="1">
        <v>187</v>
      </c>
      <c r="J122" s="1">
        <v>5224</v>
      </c>
      <c r="K122" s="4">
        <f>Table_1[[#This Row],[PERSON_DAYS]]/Table_1[[#This Row],[ACTIVE CARD]]</f>
        <v>44.649572649572647</v>
      </c>
      <c r="L122" s="4" t="e">
        <f ca="1">_xludf.CONCAT(A122,B122)</f>
        <v>#NAME?</v>
      </c>
    </row>
    <row r="123" spans="1:12" ht="15.6" x14ac:dyDescent="0.3">
      <c r="A123" s="1" t="s">
        <v>120</v>
      </c>
      <c r="B123" s="1" t="s">
        <v>141</v>
      </c>
      <c r="C123" s="1">
        <v>79</v>
      </c>
      <c r="D123" s="1">
        <v>1</v>
      </c>
      <c r="E123" s="1">
        <v>77</v>
      </c>
      <c r="F123" s="1">
        <v>157</v>
      </c>
      <c r="G123" s="1">
        <v>149</v>
      </c>
      <c r="H123" s="1">
        <v>135</v>
      </c>
      <c r="I123" s="1">
        <v>259</v>
      </c>
      <c r="J123" s="1">
        <v>6640</v>
      </c>
      <c r="K123" s="4">
        <f>Table_1[[#This Row],[PERSON_DAYS]]/Table_1[[#This Row],[ACTIVE CARD]]</f>
        <v>44.563758389261743</v>
      </c>
      <c r="L123" s="4" t="e">
        <f ca="1">_xludf.CONCAT(A123,B123)</f>
        <v>#NAME?</v>
      </c>
    </row>
    <row r="124" spans="1:12" ht="15.6" x14ac:dyDescent="0.3">
      <c r="A124" s="1" t="s">
        <v>120</v>
      </c>
      <c r="B124" s="1" t="s">
        <v>124</v>
      </c>
      <c r="C124" s="1">
        <v>56</v>
      </c>
      <c r="D124" s="1">
        <v>271</v>
      </c>
      <c r="E124" s="1">
        <v>21</v>
      </c>
      <c r="F124" s="1">
        <v>348</v>
      </c>
      <c r="G124" s="1">
        <v>322</v>
      </c>
      <c r="H124" s="1">
        <v>305</v>
      </c>
      <c r="I124" s="1">
        <v>584</v>
      </c>
      <c r="J124" s="1">
        <v>13802</v>
      </c>
      <c r="K124" s="4">
        <f>Table_1[[#This Row],[PERSON_DAYS]]/Table_1[[#This Row],[ACTIVE CARD]]</f>
        <v>42.863354037267079</v>
      </c>
      <c r="L124" s="4" t="e">
        <f ca="1">_xludf.CONCAT(A124,B124)</f>
        <v>#NAME?</v>
      </c>
    </row>
    <row r="125" spans="1:12" ht="15.6" x14ac:dyDescent="0.3">
      <c r="A125" s="1" t="s">
        <v>120</v>
      </c>
      <c r="B125" s="1" t="s">
        <v>138</v>
      </c>
      <c r="C125" s="1">
        <v>31</v>
      </c>
      <c r="D125" s="1">
        <v>123</v>
      </c>
      <c r="E125" s="1">
        <v>77</v>
      </c>
      <c r="F125" s="1">
        <v>231</v>
      </c>
      <c r="G125" s="1">
        <v>214</v>
      </c>
      <c r="H125" s="1">
        <v>195</v>
      </c>
      <c r="I125" s="1">
        <v>334</v>
      </c>
      <c r="J125" s="1">
        <v>8644</v>
      </c>
      <c r="K125" s="4">
        <f>Table_1[[#This Row],[PERSON_DAYS]]/Table_1[[#This Row],[ACTIVE CARD]]</f>
        <v>40.392523364485982</v>
      </c>
      <c r="L125" s="4" t="e">
        <f ca="1">_xludf.CONCAT(A125,B125)</f>
        <v>#NAME?</v>
      </c>
    </row>
    <row r="126" spans="1:12" ht="15.6" x14ac:dyDescent="0.3">
      <c r="A126" s="1" t="s">
        <v>120</v>
      </c>
      <c r="B126" s="1" t="s">
        <v>140</v>
      </c>
      <c r="C126" s="1">
        <v>281</v>
      </c>
      <c r="D126" s="1">
        <v>0</v>
      </c>
      <c r="E126" s="1">
        <v>6</v>
      </c>
      <c r="F126" s="1">
        <v>287</v>
      </c>
      <c r="G126" s="1">
        <v>271</v>
      </c>
      <c r="H126" s="1">
        <v>238</v>
      </c>
      <c r="I126" s="1">
        <v>489</v>
      </c>
      <c r="J126" s="1">
        <v>10539</v>
      </c>
      <c r="K126" s="4">
        <f>Table_1[[#This Row],[PERSON_DAYS]]/Table_1[[#This Row],[ACTIVE CARD]]</f>
        <v>38.889298892988933</v>
      </c>
      <c r="L126" s="4" t="e">
        <f ca="1">_xludf.CONCAT(A126,B126)</f>
        <v>#NAME?</v>
      </c>
    </row>
    <row r="127" spans="1:12" ht="15.6" x14ac:dyDescent="0.3">
      <c r="A127" s="1" t="s">
        <v>120</v>
      </c>
      <c r="B127" s="1" t="s">
        <v>129</v>
      </c>
      <c r="C127" s="1">
        <v>453</v>
      </c>
      <c r="D127" s="1">
        <v>329</v>
      </c>
      <c r="E127" s="1">
        <v>269</v>
      </c>
      <c r="F127" s="1">
        <v>1051</v>
      </c>
      <c r="G127" s="1">
        <v>850</v>
      </c>
      <c r="H127" s="1">
        <v>711</v>
      </c>
      <c r="I127" s="1">
        <v>1290</v>
      </c>
      <c r="J127" s="1">
        <v>32175</v>
      </c>
      <c r="K127" s="4">
        <f>Table_1[[#This Row],[PERSON_DAYS]]/Table_1[[#This Row],[ACTIVE CARD]]</f>
        <v>37.852941176470587</v>
      </c>
      <c r="L127" s="4" t="e">
        <f ca="1">_xludf.CONCAT(A127,B127)</f>
        <v>#NAME?</v>
      </c>
    </row>
    <row r="128" spans="1:12" ht="15.6" x14ac:dyDescent="0.3">
      <c r="A128" s="1" t="s">
        <v>120</v>
      </c>
      <c r="B128" s="1" t="s">
        <v>132</v>
      </c>
      <c r="C128" s="1">
        <v>129</v>
      </c>
      <c r="D128" s="1">
        <v>207</v>
      </c>
      <c r="E128" s="1">
        <v>19</v>
      </c>
      <c r="F128" s="1">
        <v>355</v>
      </c>
      <c r="G128" s="1">
        <v>246</v>
      </c>
      <c r="H128" s="1">
        <v>183</v>
      </c>
      <c r="I128" s="1">
        <v>348</v>
      </c>
      <c r="J128" s="1">
        <v>9280</v>
      </c>
      <c r="K128" s="4">
        <f>Table_1[[#This Row],[PERSON_DAYS]]/Table_1[[#This Row],[ACTIVE CARD]]</f>
        <v>37.72357723577236</v>
      </c>
      <c r="L128" s="4" t="e">
        <f ca="1">_xludf.CONCAT(A128,B128)</f>
        <v>#NAME?</v>
      </c>
    </row>
    <row r="129" spans="1:12" ht="15.6" x14ac:dyDescent="0.3">
      <c r="A129" s="1" t="s">
        <v>120</v>
      </c>
      <c r="B129" s="1" t="s">
        <v>126</v>
      </c>
      <c r="C129" s="1">
        <v>53</v>
      </c>
      <c r="D129" s="1">
        <v>117</v>
      </c>
      <c r="E129" s="1">
        <v>16</v>
      </c>
      <c r="F129" s="1">
        <v>186</v>
      </c>
      <c r="G129" s="1">
        <v>171</v>
      </c>
      <c r="H129" s="1">
        <v>129</v>
      </c>
      <c r="I129" s="1">
        <v>225</v>
      </c>
      <c r="J129" s="1">
        <v>5597</v>
      </c>
      <c r="K129" s="4">
        <f>Table_1[[#This Row],[PERSON_DAYS]]/Table_1[[#This Row],[ACTIVE CARD]]</f>
        <v>32.730994152046783</v>
      </c>
      <c r="L129" s="4" t="e">
        <f ca="1">_xludf.CONCAT(A129,B129)</f>
        <v>#NAME?</v>
      </c>
    </row>
    <row r="130" spans="1:12" ht="15.6" x14ac:dyDescent="0.3">
      <c r="A130" s="1" t="s">
        <v>120</v>
      </c>
      <c r="B130" s="1" t="s">
        <v>121</v>
      </c>
      <c r="C130" s="1">
        <v>55</v>
      </c>
      <c r="D130" s="1">
        <v>244</v>
      </c>
      <c r="E130" s="1">
        <v>170</v>
      </c>
      <c r="F130" s="1">
        <v>469</v>
      </c>
      <c r="G130" s="1">
        <v>388</v>
      </c>
      <c r="H130" s="1">
        <v>271</v>
      </c>
      <c r="I130" s="1">
        <v>480</v>
      </c>
      <c r="J130" s="1">
        <v>11610</v>
      </c>
      <c r="K130" s="4">
        <f>Table_1[[#This Row],[PERSON_DAYS]]/Table_1[[#This Row],[ACTIVE CARD]]</f>
        <v>29.922680412371133</v>
      </c>
      <c r="L130" s="4" t="e">
        <f ca="1">_xludf.CONCAT(A130,B130)</f>
        <v>#NAME?</v>
      </c>
    </row>
    <row r="131" spans="1:12" ht="15.6" x14ac:dyDescent="0.3">
      <c r="A131" s="1" t="s">
        <v>120</v>
      </c>
      <c r="B131" s="1" t="s">
        <v>97</v>
      </c>
      <c r="C131" s="1">
        <v>33</v>
      </c>
      <c r="D131" s="1">
        <v>145</v>
      </c>
      <c r="E131" s="1">
        <v>87</v>
      </c>
      <c r="F131" s="1">
        <v>265</v>
      </c>
      <c r="G131" s="1">
        <v>226</v>
      </c>
      <c r="H131" s="1">
        <v>192</v>
      </c>
      <c r="I131" s="1">
        <v>338</v>
      </c>
      <c r="J131" s="1">
        <v>6403</v>
      </c>
      <c r="K131" s="4">
        <f>Table_1[[#This Row],[PERSON_DAYS]]/Table_1[[#This Row],[ACTIVE CARD]]</f>
        <v>28.331858407079647</v>
      </c>
      <c r="L131" s="4" t="e">
        <f ca="1">_xludf.CONCAT(A131,B131)</f>
        <v>#NAME?</v>
      </c>
    </row>
    <row r="132" spans="1:12" ht="15.6" x14ac:dyDescent="0.3">
      <c r="A132" s="1" t="s">
        <v>120</v>
      </c>
      <c r="B132" s="1" t="s">
        <v>130</v>
      </c>
      <c r="C132" s="1">
        <v>20</v>
      </c>
      <c r="D132" s="1">
        <v>66</v>
      </c>
      <c r="E132" s="1">
        <v>292</v>
      </c>
      <c r="F132" s="1">
        <v>378</v>
      </c>
      <c r="G132" s="1">
        <v>350</v>
      </c>
      <c r="H132" s="1">
        <v>218</v>
      </c>
      <c r="I132" s="1">
        <v>397</v>
      </c>
      <c r="J132" s="1">
        <v>8153</v>
      </c>
      <c r="K132" s="4">
        <f>Table_1[[#This Row],[PERSON_DAYS]]/Table_1[[#This Row],[ACTIVE CARD]]</f>
        <v>23.294285714285714</v>
      </c>
      <c r="L132" s="4" t="e">
        <f ca="1">_xludf.CONCAT(A132,B132)</f>
        <v>#NAME?</v>
      </c>
    </row>
    <row r="133" spans="1:12" ht="15.6" x14ac:dyDescent="0.3">
      <c r="A133" s="1" t="s">
        <v>120</v>
      </c>
      <c r="B133" s="1" t="s">
        <v>139</v>
      </c>
      <c r="C133" s="1">
        <v>76</v>
      </c>
      <c r="D133" s="1">
        <v>102</v>
      </c>
      <c r="E133" s="1">
        <v>32</v>
      </c>
      <c r="F133" s="1">
        <v>210</v>
      </c>
      <c r="G133" s="1">
        <v>179</v>
      </c>
      <c r="H133" s="1">
        <v>135</v>
      </c>
      <c r="I133" s="1">
        <v>241</v>
      </c>
      <c r="J133" s="1">
        <v>2709</v>
      </c>
      <c r="K133" s="4">
        <f>Table_1[[#This Row],[PERSON_DAYS]]/Table_1[[#This Row],[ACTIVE CARD]]</f>
        <v>15.134078212290502</v>
      </c>
      <c r="L133" s="4" t="e">
        <f ca="1">_xludf.CONCAT(A133,B133)</f>
        <v>#NAME?</v>
      </c>
    </row>
    <row r="134" spans="1:12" ht="15.6" x14ac:dyDescent="0.3">
      <c r="A134" s="1" t="s">
        <v>144</v>
      </c>
      <c r="B134" s="1" t="s">
        <v>147</v>
      </c>
      <c r="C134" s="1">
        <v>127</v>
      </c>
      <c r="D134" s="1">
        <v>47</v>
      </c>
      <c r="E134" s="1">
        <v>106</v>
      </c>
      <c r="F134" s="1">
        <v>280</v>
      </c>
      <c r="G134" s="1">
        <v>232</v>
      </c>
      <c r="H134" s="1">
        <v>229</v>
      </c>
      <c r="I134" s="1">
        <v>432</v>
      </c>
      <c r="J134" s="1">
        <v>15553</v>
      </c>
      <c r="K134" s="4">
        <f>Table_1[[#This Row],[PERSON_DAYS]]/Table_1[[#This Row],[ACTIVE CARD]]</f>
        <v>67.03879310344827</v>
      </c>
      <c r="L134" s="4" t="e">
        <f ca="1">_xludf.CONCAT(A134,B134)</f>
        <v>#NAME?</v>
      </c>
    </row>
    <row r="135" spans="1:12" ht="15.6" x14ac:dyDescent="0.3">
      <c r="A135" s="1" t="s">
        <v>144</v>
      </c>
      <c r="B135" s="1" t="s">
        <v>159</v>
      </c>
      <c r="C135" s="1">
        <v>150</v>
      </c>
      <c r="D135" s="1">
        <v>37</v>
      </c>
      <c r="E135" s="1">
        <v>232</v>
      </c>
      <c r="F135" s="1">
        <v>419</v>
      </c>
      <c r="G135" s="1">
        <v>387</v>
      </c>
      <c r="H135" s="1">
        <v>384</v>
      </c>
      <c r="I135" s="1">
        <v>769</v>
      </c>
      <c r="J135" s="1">
        <v>23635</v>
      </c>
      <c r="K135" s="4">
        <f>Table_1[[#This Row],[PERSON_DAYS]]/Table_1[[#This Row],[ACTIVE CARD]]</f>
        <v>61.072351421188628</v>
      </c>
      <c r="L135" s="4" t="e">
        <f ca="1">_xludf.CONCAT(A135,B135)</f>
        <v>#NAME?</v>
      </c>
    </row>
    <row r="136" spans="1:12" ht="15.6" x14ac:dyDescent="0.3">
      <c r="A136" s="1" t="s">
        <v>144</v>
      </c>
      <c r="B136" s="1" t="s">
        <v>149</v>
      </c>
      <c r="C136" s="1">
        <v>2</v>
      </c>
      <c r="D136" s="1">
        <v>1</v>
      </c>
      <c r="E136" s="1">
        <v>223</v>
      </c>
      <c r="F136" s="1">
        <v>226</v>
      </c>
      <c r="G136" s="1">
        <v>202</v>
      </c>
      <c r="H136" s="1">
        <v>212</v>
      </c>
      <c r="I136" s="1">
        <v>407</v>
      </c>
      <c r="J136" s="1">
        <v>11996</v>
      </c>
      <c r="K136" s="4">
        <f>Table_1[[#This Row],[PERSON_DAYS]]/Table_1[[#This Row],[ACTIVE CARD]]</f>
        <v>59.386138613861384</v>
      </c>
      <c r="L136" s="4" t="e">
        <f ca="1">_xludf.CONCAT(A136,B136)</f>
        <v>#NAME?</v>
      </c>
    </row>
    <row r="137" spans="1:12" ht="15.6" x14ac:dyDescent="0.3">
      <c r="A137" s="1" t="s">
        <v>144</v>
      </c>
      <c r="B137" s="1" t="s">
        <v>151</v>
      </c>
      <c r="C137" s="1">
        <v>57</v>
      </c>
      <c r="D137" s="1">
        <v>139</v>
      </c>
      <c r="E137" s="1">
        <v>55</v>
      </c>
      <c r="F137" s="1">
        <v>251</v>
      </c>
      <c r="G137" s="1">
        <v>212</v>
      </c>
      <c r="H137" s="1">
        <v>189</v>
      </c>
      <c r="I137" s="1">
        <v>358</v>
      </c>
      <c r="J137" s="1">
        <v>11964</v>
      </c>
      <c r="K137" s="4">
        <f>Table_1[[#This Row],[PERSON_DAYS]]/Table_1[[#This Row],[ACTIVE CARD]]</f>
        <v>56.433962264150942</v>
      </c>
      <c r="L137" s="4" t="e">
        <f ca="1">_xludf.CONCAT(A137,B137)</f>
        <v>#NAME?</v>
      </c>
    </row>
    <row r="138" spans="1:12" ht="15.6" x14ac:dyDescent="0.3">
      <c r="A138" s="1" t="s">
        <v>144</v>
      </c>
      <c r="B138" s="1" t="s">
        <v>154</v>
      </c>
      <c r="C138" s="1">
        <v>50</v>
      </c>
      <c r="D138" s="1">
        <v>69</v>
      </c>
      <c r="E138" s="1">
        <v>219</v>
      </c>
      <c r="F138" s="1">
        <v>338</v>
      </c>
      <c r="G138" s="1">
        <v>288</v>
      </c>
      <c r="H138" s="1">
        <v>264</v>
      </c>
      <c r="I138" s="1">
        <v>485</v>
      </c>
      <c r="J138" s="1">
        <v>16206</v>
      </c>
      <c r="K138" s="4">
        <f>Table_1[[#This Row],[PERSON_DAYS]]/Table_1[[#This Row],[ACTIVE CARD]]</f>
        <v>56.270833333333336</v>
      </c>
      <c r="L138" s="4" t="e">
        <f ca="1">_xludf.CONCAT(A138,B138)</f>
        <v>#NAME?</v>
      </c>
    </row>
    <row r="139" spans="1:12" ht="15.6" x14ac:dyDescent="0.3">
      <c r="A139" s="1" t="s">
        <v>144</v>
      </c>
      <c r="B139" s="1" t="s">
        <v>146</v>
      </c>
      <c r="C139" s="1">
        <v>56</v>
      </c>
      <c r="D139" s="1">
        <v>167</v>
      </c>
      <c r="E139" s="1">
        <v>196</v>
      </c>
      <c r="F139" s="1">
        <v>419</v>
      </c>
      <c r="G139" s="1">
        <v>365</v>
      </c>
      <c r="H139" s="1">
        <v>371</v>
      </c>
      <c r="I139" s="1">
        <v>697</v>
      </c>
      <c r="J139" s="1">
        <v>20205</v>
      </c>
      <c r="K139" s="4">
        <f>Table_1[[#This Row],[PERSON_DAYS]]/Table_1[[#This Row],[ACTIVE CARD]]</f>
        <v>55.356164383561641</v>
      </c>
      <c r="L139" s="4" t="e">
        <f ca="1">_xludf.CONCAT(A139,B139)</f>
        <v>#NAME?</v>
      </c>
    </row>
    <row r="140" spans="1:12" ht="15.6" x14ac:dyDescent="0.3">
      <c r="A140" s="1" t="s">
        <v>144</v>
      </c>
      <c r="B140" s="1" t="s">
        <v>158</v>
      </c>
      <c r="C140" s="1">
        <v>327</v>
      </c>
      <c r="D140" s="1">
        <v>3</v>
      </c>
      <c r="E140" s="1">
        <v>224</v>
      </c>
      <c r="F140" s="1">
        <v>554</v>
      </c>
      <c r="G140" s="1">
        <v>513</v>
      </c>
      <c r="H140" s="1">
        <v>468</v>
      </c>
      <c r="I140" s="1">
        <v>926</v>
      </c>
      <c r="J140" s="1">
        <v>28390</v>
      </c>
      <c r="K140" s="4">
        <f>Table_1[[#This Row],[PERSON_DAYS]]/Table_1[[#This Row],[ACTIVE CARD]]</f>
        <v>55.341130604288502</v>
      </c>
      <c r="L140" s="4" t="e">
        <f ca="1">_xludf.CONCAT(A140,B140)</f>
        <v>#NAME?</v>
      </c>
    </row>
    <row r="141" spans="1:12" ht="15.6" x14ac:dyDescent="0.3">
      <c r="A141" s="1" t="s">
        <v>144</v>
      </c>
      <c r="B141" s="1" t="s">
        <v>148</v>
      </c>
      <c r="C141" s="1">
        <v>2</v>
      </c>
      <c r="D141" s="1">
        <v>63</v>
      </c>
      <c r="E141" s="1">
        <v>0</v>
      </c>
      <c r="F141" s="1">
        <v>65</v>
      </c>
      <c r="G141" s="1">
        <v>59</v>
      </c>
      <c r="H141" s="1">
        <v>55</v>
      </c>
      <c r="I141" s="1">
        <v>105</v>
      </c>
      <c r="J141" s="1">
        <v>2780</v>
      </c>
      <c r="K141" s="4">
        <f>Table_1[[#This Row],[PERSON_DAYS]]/Table_1[[#This Row],[ACTIVE CARD]]</f>
        <v>47.118644067796609</v>
      </c>
      <c r="L141" s="4" t="e">
        <f ca="1">_xludf.CONCAT(A141,B141)</f>
        <v>#NAME?</v>
      </c>
    </row>
    <row r="142" spans="1:12" ht="15.6" x14ac:dyDescent="0.3">
      <c r="A142" s="1" t="s">
        <v>144</v>
      </c>
      <c r="B142" s="1" t="s">
        <v>150</v>
      </c>
      <c r="C142" s="1">
        <v>102</v>
      </c>
      <c r="D142" s="1">
        <v>23</v>
      </c>
      <c r="E142" s="1">
        <v>165</v>
      </c>
      <c r="F142" s="1">
        <v>290</v>
      </c>
      <c r="G142" s="1">
        <v>261</v>
      </c>
      <c r="H142" s="1">
        <v>231</v>
      </c>
      <c r="I142" s="1">
        <v>468</v>
      </c>
      <c r="J142" s="1">
        <v>11374</v>
      </c>
      <c r="K142" s="4">
        <f>Table_1[[#This Row],[PERSON_DAYS]]/Table_1[[#This Row],[ACTIVE CARD]]</f>
        <v>43.578544061302679</v>
      </c>
      <c r="L142" s="4" t="e">
        <f ca="1">_xludf.CONCAT(A142,B142)</f>
        <v>#NAME?</v>
      </c>
    </row>
    <row r="143" spans="1:12" ht="15.6" x14ac:dyDescent="0.3">
      <c r="A143" s="1" t="s">
        <v>144</v>
      </c>
      <c r="B143" s="1" t="s">
        <v>153</v>
      </c>
      <c r="C143" s="1">
        <v>113</v>
      </c>
      <c r="D143" s="1">
        <v>138</v>
      </c>
      <c r="E143" s="1">
        <v>659</v>
      </c>
      <c r="F143" s="1">
        <v>910</v>
      </c>
      <c r="G143" s="1">
        <v>561</v>
      </c>
      <c r="H143" s="1">
        <v>481</v>
      </c>
      <c r="I143" s="1">
        <v>869</v>
      </c>
      <c r="J143" s="1">
        <v>19451</v>
      </c>
      <c r="K143" s="4">
        <f>Table_1[[#This Row],[PERSON_DAYS]]/Table_1[[#This Row],[ACTIVE CARD]]</f>
        <v>34.672014260249554</v>
      </c>
      <c r="L143" s="4" t="e">
        <f ca="1">_xludf.CONCAT(A143,B143)</f>
        <v>#NAME?</v>
      </c>
    </row>
    <row r="144" spans="1:12" ht="15.6" x14ac:dyDescent="0.3">
      <c r="A144" s="1" t="s">
        <v>144</v>
      </c>
      <c r="B144" s="1" t="s">
        <v>157</v>
      </c>
      <c r="C144" s="1">
        <v>559</v>
      </c>
      <c r="D144" s="1">
        <v>137</v>
      </c>
      <c r="E144" s="1">
        <v>1797</v>
      </c>
      <c r="F144" s="1">
        <v>2493</v>
      </c>
      <c r="G144" s="1">
        <v>1165</v>
      </c>
      <c r="H144" s="1">
        <v>910</v>
      </c>
      <c r="I144" s="1">
        <v>1554</v>
      </c>
      <c r="J144" s="1">
        <v>37957</v>
      </c>
      <c r="K144" s="4">
        <f>Table_1[[#This Row],[PERSON_DAYS]]/Table_1[[#This Row],[ACTIVE CARD]]</f>
        <v>32.581115879828324</v>
      </c>
      <c r="L144" s="4" t="e">
        <f ca="1">_xludf.CONCAT(A144,B144)</f>
        <v>#NAME?</v>
      </c>
    </row>
    <row r="145" spans="1:12" ht="15.6" x14ac:dyDescent="0.3">
      <c r="A145" s="1" t="s">
        <v>144</v>
      </c>
      <c r="B145" s="1" t="s">
        <v>145</v>
      </c>
      <c r="C145" s="1">
        <v>1</v>
      </c>
      <c r="D145" s="1">
        <v>59</v>
      </c>
      <c r="E145" s="1">
        <v>18</v>
      </c>
      <c r="F145" s="1">
        <v>78</v>
      </c>
      <c r="G145" s="1">
        <v>64</v>
      </c>
      <c r="H145" s="1">
        <v>44</v>
      </c>
      <c r="I145" s="1">
        <v>94</v>
      </c>
      <c r="J145" s="1">
        <v>1669</v>
      </c>
      <c r="K145" s="4">
        <f>Table_1[[#This Row],[PERSON_DAYS]]/Table_1[[#This Row],[ACTIVE CARD]]</f>
        <v>26.078125</v>
      </c>
      <c r="L145" s="4" t="e">
        <f ca="1">_xludf.CONCAT(A145,B145)</f>
        <v>#NAME?</v>
      </c>
    </row>
    <row r="146" spans="1:12" ht="15.6" x14ac:dyDescent="0.3">
      <c r="A146" s="1" t="s">
        <v>144</v>
      </c>
      <c r="B146" s="1" t="s">
        <v>156</v>
      </c>
      <c r="C146" s="1">
        <v>216</v>
      </c>
      <c r="D146" s="1">
        <v>128</v>
      </c>
      <c r="E146" s="1">
        <v>571</v>
      </c>
      <c r="F146" s="1">
        <v>915</v>
      </c>
      <c r="G146" s="1">
        <v>516</v>
      </c>
      <c r="H146" s="1">
        <v>318</v>
      </c>
      <c r="I146" s="1">
        <v>605</v>
      </c>
      <c r="J146" s="1">
        <v>12168</v>
      </c>
      <c r="K146" s="4">
        <f>Table_1[[#This Row],[PERSON_DAYS]]/Table_1[[#This Row],[ACTIVE CARD]]</f>
        <v>23.581395348837209</v>
      </c>
      <c r="L146" s="4" t="e">
        <f ca="1">_xludf.CONCAT(A146,B146)</f>
        <v>#NAME?</v>
      </c>
    </row>
    <row r="147" spans="1:12" ht="15.6" x14ac:dyDescent="0.3">
      <c r="A147" s="1" t="s">
        <v>144</v>
      </c>
      <c r="B147" s="1" t="s">
        <v>155</v>
      </c>
      <c r="C147" s="1">
        <v>173</v>
      </c>
      <c r="D147" s="1">
        <v>277</v>
      </c>
      <c r="E147" s="1">
        <v>658</v>
      </c>
      <c r="F147" s="1">
        <v>1108</v>
      </c>
      <c r="G147" s="1">
        <v>795</v>
      </c>
      <c r="H147" s="1">
        <v>634</v>
      </c>
      <c r="I147" s="1">
        <v>1241</v>
      </c>
      <c r="J147" s="1">
        <v>16872</v>
      </c>
      <c r="K147" s="4">
        <f>Table_1[[#This Row],[PERSON_DAYS]]/Table_1[[#This Row],[ACTIVE CARD]]</f>
        <v>21.222641509433963</v>
      </c>
      <c r="L147" s="4" t="e">
        <f ca="1">_xludf.CONCAT(A147,B147)</f>
        <v>#NAME?</v>
      </c>
    </row>
    <row r="148" spans="1:12" ht="15.6" x14ac:dyDescent="0.3">
      <c r="A148" s="1" t="s">
        <v>144</v>
      </c>
      <c r="B148" s="1" t="s">
        <v>152</v>
      </c>
      <c r="C148" s="1">
        <v>11</v>
      </c>
      <c r="D148" s="1">
        <v>25</v>
      </c>
      <c r="E148" s="1">
        <v>37</v>
      </c>
      <c r="F148" s="1">
        <v>73</v>
      </c>
      <c r="G148" s="1">
        <v>63</v>
      </c>
      <c r="H148" s="1">
        <v>36</v>
      </c>
      <c r="I148" s="1">
        <v>57</v>
      </c>
      <c r="J148" s="1">
        <v>1180</v>
      </c>
      <c r="K148" s="4">
        <f>Table_1[[#This Row],[PERSON_DAYS]]/Table_1[[#This Row],[ACTIVE CARD]]</f>
        <v>18.730158730158731</v>
      </c>
      <c r="L148" s="4" t="e">
        <f ca="1">_xludf.CONCAT(A148,B148)</f>
        <v>#NAME?</v>
      </c>
    </row>
    <row r="149" spans="1:12" ht="15.6" x14ac:dyDescent="0.3">
      <c r="A149" s="1" t="s">
        <v>160</v>
      </c>
      <c r="B149" s="1" t="s">
        <v>162</v>
      </c>
      <c r="C149" s="1">
        <v>29</v>
      </c>
      <c r="D149" s="1">
        <v>0</v>
      </c>
      <c r="E149" s="1">
        <v>153</v>
      </c>
      <c r="F149" s="1">
        <v>182</v>
      </c>
      <c r="G149" s="1">
        <v>153</v>
      </c>
      <c r="H149" s="1">
        <v>141</v>
      </c>
      <c r="I149" s="1">
        <v>282</v>
      </c>
      <c r="J149" s="1">
        <v>8027</v>
      </c>
      <c r="K149" s="4">
        <f>Table_1[[#This Row],[PERSON_DAYS]]/Table_1[[#This Row],[ACTIVE CARD]]</f>
        <v>52.464052287581701</v>
      </c>
      <c r="L149" s="4" t="e">
        <f ca="1">_xludf.CONCAT(A149,B149)</f>
        <v>#NAME?</v>
      </c>
    </row>
    <row r="150" spans="1:12" ht="15.6" x14ac:dyDescent="0.3">
      <c r="A150" s="1" t="s">
        <v>160</v>
      </c>
      <c r="B150" s="1" t="s">
        <v>170</v>
      </c>
      <c r="C150" s="1">
        <v>41</v>
      </c>
      <c r="D150" s="1">
        <v>1</v>
      </c>
      <c r="E150" s="1">
        <v>209</v>
      </c>
      <c r="F150" s="1">
        <v>251</v>
      </c>
      <c r="G150" s="1">
        <v>192</v>
      </c>
      <c r="H150" s="1">
        <v>173</v>
      </c>
      <c r="I150" s="1">
        <v>348</v>
      </c>
      <c r="J150" s="1">
        <v>9058</v>
      </c>
      <c r="K150" s="4">
        <f>Table_1[[#This Row],[PERSON_DAYS]]/Table_1[[#This Row],[ACTIVE CARD]]</f>
        <v>47.177083333333336</v>
      </c>
      <c r="L150" s="4" t="e">
        <f ca="1">_xludf.CONCAT(A150,B150)</f>
        <v>#NAME?</v>
      </c>
    </row>
    <row r="151" spans="1:12" ht="15.6" x14ac:dyDescent="0.3">
      <c r="A151" s="1" t="s">
        <v>160</v>
      </c>
      <c r="B151" s="1" t="s">
        <v>165</v>
      </c>
      <c r="C151" s="1">
        <v>1</v>
      </c>
      <c r="D151" s="1">
        <v>0</v>
      </c>
      <c r="E151" s="1">
        <v>109</v>
      </c>
      <c r="F151" s="1">
        <v>110</v>
      </c>
      <c r="G151" s="1">
        <v>104</v>
      </c>
      <c r="H151" s="1">
        <v>94</v>
      </c>
      <c r="I151" s="1">
        <v>158</v>
      </c>
      <c r="J151" s="1">
        <v>4683</v>
      </c>
      <c r="K151" s="4">
        <f>Table_1[[#This Row],[PERSON_DAYS]]/Table_1[[#This Row],[ACTIVE CARD]]</f>
        <v>45.028846153846153</v>
      </c>
      <c r="L151" s="4" t="e">
        <f ca="1">_xludf.CONCAT(A151,B151)</f>
        <v>#NAME?</v>
      </c>
    </row>
    <row r="152" spans="1:12" ht="15.6" x14ac:dyDescent="0.3">
      <c r="A152" s="1" t="s">
        <v>160</v>
      </c>
      <c r="B152" s="1" t="s">
        <v>163</v>
      </c>
      <c r="C152" s="1">
        <v>7</v>
      </c>
      <c r="D152" s="1">
        <v>0</v>
      </c>
      <c r="E152" s="1">
        <v>248</v>
      </c>
      <c r="F152" s="1">
        <v>255</v>
      </c>
      <c r="G152" s="1">
        <v>191</v>
      </c>
      <c r="H152" s="1">
        <v>181</v>
      </c>
      <c r="I152" s="1">
        <v>326</v>
      </c>
      <c r="J152" s="1">
        <v>8114</v>
      </c>
      <c r="K152" s="4">
        <f>Table_1[[#This Row],[PERSON_DAYS]]/Table_1[[#This Row],[ACTIVE CARD]]</f>
        <v>42.481675392670155</v>
      </c>
      <c r="L152" s="4" t="e">
        <f ca="1">_xludf.CONCAT(A152,B152)</f>
        <v>#NAME?</v>
      </c>
    </row>
    <row r="153" spans="1:12" ht="15.6" x14ac:dyDescent="0.3">
      <c r="A153" s="1" t="s">
        <v>160</v>
      </c>
      <c r="B153" s="1" t="s">
        <v>149</v>
      </c>
      <c r="C153" s="1">
        <v>53</v>
      </c>
      <c r="D153" s="1">
        <v>0</v>
      </c>
      <c r="E153" s="1">
        <v>87</v>
      </c>
      <c r="F153" s="1">
        <v>140</v>
      </c>
      <c r="G153" s="1">
        <v>132</v>
      </c>
      <c r="H153" s="1">
        <v>124</v>
      </c>
      <c r="I153" s="1">
        <v>235</v>
      </c>
      <c r="J153" s="1">
        <v>5397</v>
      </c>
      <c r="K153" s="4">
        <f>Table_1[[#This Row],[PERSON_DAYS]]/Table_1[[#This Row],[ACTIVE CARD]]</f>
        <v>40.886363636363633</v>
      </c>
      <c r="L153" s="4" t="e">
        <f ca="1">_xludf.CONCAT(A153,B153)</f>
        <v>#NAME?</v>
      </c>
    </row>
    <row r="154" spans="1:12" ht="15.6" x14ac:dyDescent="0.3">
      <c r="A154" s="1" t="s">
        <v>160</v>
      </c>
      <c r="B154" s="1" t="s">
        <v>181</v>
      </c>
      <c r="C154" s="1">
        <v>81</v>
      </c>
      <c r="D154" s="1">
        <v>0</v>
      </c>
      <c r="E154" s="1">
        <v>239</v>
      </c>
      <c r="F154" s="1">
        <v>320</v>
      </c>
      <c r="G154" s="1">
        <v>247</v>
      </c>
      <c r="H154" s="1">
        <v>228</v>
      </c>
      <c r="I154" s="1">
        <v>463</v>
      </c>
      <c r="J154" s="1">
        <v>8525</v>
      </c>
      <c r="K154" s="4">
        <f>Table_1[[#This Row],[PERSON_DAYS]]/Table_1[[#This Row],[ACTIVE CARD]]</f>
        <v>34.51417004048583</v>
      </c>
      <c r="L154" s="4" t="e">
        <f ca="1">_xludf.CONCAT(A154,B154)</f>
        <v>#NAME?</v>
      </c>
    </row>
    <row r="155" spans="1:12" ht="15.6" x14ac:dyDescent="0.3">
      <c r="A155" s="1" t="s">
        <v>160</v>
      </c>
      <c r="B155" s="1" t="s">
        <v>171</v>
      </c>
      <c r="C155" s="1">
        <v>103</v>
      </c>
      <c r="D155" s="1">
        <v>4</v>
      </c>
      <c r="E155" s="1">
        <v>244</v>
      </c>
      <c r="F155" s="1">
        <v>351</v>
      </c>
      <c r="G155" s="1">
        <v>217</v>
      </c>
      <c r="H155" s="1">
        <v>191</v>
      </c>
      <c r="I155" s="1">
        <v>380</v>
      </c>
      <c r="J155" s="1">
        <v>7420</v>
      </c>
      <c r="K155" s="4">
        <f>Table_1[[#This Row],[PERSON_DAYS]]/Table_1[[#This Row],[ACTIVE CARD]]</f>
        <v>34.193548387096776</v>
      </c>
      <c r="L155" s="4" t="e">
        <f ca="1">_xludf.CONCAT(A155,B155)</f>
        <v>#NAME?</v>
      </c>
    </row>
    <row r="156" spans="1:12" ht="15.6" x14ac:dyDescent="0.3">
      <c r="A156" s="1" t="s">
        <v>160</v>
      </c>
      <c r="B156" s="1" t="s">
        <v>182</v>
      </c>
      <c r="C156" s="1">
        <v>255</v>
      </c>
      <c r="D156" s="1">
        <v>0</v>
      </c>
      <c r="E156" s="1">
        <v>635</v>
      </c>
      <c r="F156" s="1">
        <v>890</v>
      </c>
      <c r="G156" s="1">
        <v>463</v>
      </c>
      <c r="H156" s="1">
        <v>367</v>
      </c>
      <c r="I156" s="1">
        <v>718</v>
      </c>
      <c r="J156" s="1">
        <v>15717</v>
      </c>
      <c r="K156" s="4">
        <f>Table_1[[#This Row],[PERSON_DAYS]]/Table_1[[#This Row],[ACTIVE CARD]]</f>
        <v>33.946004319654428</v>
      </c>
      <c r="L156" s="4" t="e">
        <f ca="1">_xludf.CONCAT(A156,B156)</f>
        <v>#NAME?</v>
      </c>
    </row>
    <row r="157" spans="1:12" ht="15.6" x14ac:dyDescent="0.3">
      <c r="A157" s="1" t="s">
        <v>160</v>
      </c>
      <c r="B157" s="1" t="s">
        <v>178</v>
      </c>
      <c r="C157" s="1">
        <v>141</v>
      </c>
      <c r="D157" s="1">
        <v>0</v>
      </c>
      <c r="E157" s="1">
        <v>70</v>
      </c>
      <c r="F157" s="1">
        <v>211</v>
      </c>
      <c r="G157" s="1">
        <v>153</v>
      </c>
      <c r="H157" s="1">
        <v>113</v>
      </c>
      <c r="I157" s="1">
        <v>187</v>
      </c>
      <c r="J157" s="1">
        <v>5176</v>
      </c>
      <c r="K157" s="4">
        <f>Table_1[[#This Row],[PERSON_DAYS]]/Table_1[[#This Row],[ACTIVE CARD]]</f>
        <v>33.830065359477125</v>
      </c>
      <c r="L157" s="4" t="e">
        <f ca="1">_xludf.CONCAT(A157,B157)</f>
        <v>#NAME?</v>
      </c>
    </row>
    <row r="158" spans="1:12" ht="15.6" x14ac:dyDescent="0.3">
      <c r="A158" s="1" t="s">
        <v>160</v>
      </c>
      <c r="B158" s="1" t="s">
        <v>175</v>
      </c>
      <c r="C158" s="1">
        <v>107</v>
      </c>
      <c r="D158" s="1">
        <v>1</v>
      </c>
      <c r="E158" s="1">
        <v>221</v>
      </c>
      <c r="F158" s="1">
        <v>329</v>
      </c>
      <c r="G158" s="1">
        <v>260</v>
      </c>
      <c r="H158" s="1">
        <v>237</v>
      </c>
      <c r="I158" s="1">
        <v>413</v>
      </c>
      <c r="J158" s="1">
        <v>8383</v>
      </c>
      <c r="K158" s="4">
        <f>Table_1[[#This Row],[PERSON_DAYS]]/Table_1[[#This Row],[ACTIVE CARD]]</f>
        <v>32.242307692307691</v>
      </c>
      <c r="L158" s="4" t="e">
        <f ca="1">_xludf.CONCAT(A158,B158)</f>
        <v>#NAME?</v>
      </c>
    </row>
    <row r="159" spans="1:12" ht="15.6" x14ac:dyDescent="0.3">
      <c r="A159" s="1" t="s">
        <v>160</v>
      </c>
      <c r="B159" s="1" t="s">
        <v>176</v>
      </c>
      <c r="C159" s="1">
        <v>31</v>
      </c>
      <c r="D159" s="1">
        <v>0</v>
      </c>
      <c r="E159" s="1">
        <v>91</v>
      </c>
      <c r="F159" s="1">
        <v>122</v>
      </c>
      <c r="G159" s="1">
        <v>106</v>
      </c>
      <c r="H159" s="1">
        <v>66</v>
      </c>
      <c r="I159" s="1">
        <v>134</v>
      </c>
      <c r="J159" s="1">
        <v>3417</v>
      </c>
      <c r="K159" s="4">
        <f>Table_1[[#This Row],[PERSON_DAYS]]/Table_1[[#This Row],[ACTIVE CARD]]</f>
        <v>32.235849056603776</v>
      </c>
      <c r="L159" s="4" t="e">
        <f ca="1">_xludf.CONCAT(A159,B159)</f>
        <v>#NAME?</v>
      </c>
    </row>
    <row r="160" spans="1:12" ht="15.6" x14ac:dyDescent="0.3">
      <c r="A160" s="1" t="s">
        <v>160</v>
      </c>
      <c r="B160" s="1" t="s">
        <v>173</v>
      </c>
      <c r="C160" s="1">
        <v>223</v>
      </c>
      <c r="D160" s="1">
        <v>0</v>
      </c>
      <c r="E160" s="1">
        <v>907</v>
      </c>
      <c r="F160" s="1">
        <v>1130</v>
      </c>
      <c r="G160" s="1">
        <v>674</v>
      </c>
      <c r="H160" s="1">
        <v>533</v>
      </c>
      <c r="I160" s="1">
        <v>1067</v>
      </c>
      <c r="J160" s="1">
        <v>20898</v>
      </c>
      <c r="K160" s="4">
        <f>Table_1[[#This Row],[PERSON_DAYS]]/Table_1[[#This Row],[ACTIVE CARD]]</f>
        <v>31.005934718100889</v>
      </c>
      <c r="L160" s="4" t="e">
        <f ca="1">_xludf.CONCAT(A160,B160)</f>
        <v>#NAME?</v>
      </c>
    </row>
    <row r="161" spans="1:12" ht="15.6" x14ac:dyDescent="0.3">
      <c r="A161" s="1" t="s">
        <v>160</v>
      </c>
      <c r="B161" s="1" t="s">
        <v>161</v>
      </c>
      <c r="C161" s="1">
        <v>289</v>
      </c>
      <c r="D161" s="1">
        <v>4</v>
      </c>
      <c r="E161" s="1">
        <v>324</v>
      </c>
      <c r="F161" s="1">
        <v>617</v>
      </c>
      <c r="G161" s="1">
        <v>394</v>
      </c>
      <c r="H161" s="1">
        <v>270</v>
      </c>
      <c r="I161" s="1">
        <v>502</v>
      </c>
      <c r="J161" s="1">
        <v>11993</v>
      </c>
      <c r="K161" s="4">
        <f>Table_1[[#This Row],[PERSON_DAYS]]/Table_1[[#This Row],[ACTIVE CARD]]</f>
        <v>30.439086294416242</v>
      </c>
      <c r="L161" s="4" t="e">
        <f ca="1">_xludf.CONCAT(A161,B161)</f>
        <v>#NAME?</v>
      </c>
    </row>
    <row r="162" spans="1:12" ht="15.6" x14ac:dyDescent="0.3">
      <c r="A162" s="1" t="s">
        <v>160</v>
      </c>
      <c r="B162" s="1" t="s">
        <v>166</v>
      </c>
      <c r="C162" s="1">
        <v>31</v>
      </c>
      <c r="D162" s="1">
        <v>0</v>
      </c>
      <c r="E162" s="1">
        <v>68</v>
      </c>
      <c r="F162" s="1">
        <v>99</v>
      </c>
      <c r="G162" s="1">
        <v>57</v>
      </c>
      <c r="H162" s="1">
        <v>47</v>
      </c>
      <c r="I162" s="1">
        <v>79</v>
      </c>
      <c r="J162" s="1">
        <v>1718</v>
      </c>
      <c r="K162" s="4">
        <f>Table_1[[#This Row],[PERSON_DAYS]]/Table_1[[#This Row],[ACTIVE CARD]]</f>
        <v>30.140350877192983</v>
      </c>
      <c r="L162" s="4" t="e">
        <f ca="1">_xludf.CONCAT(A162,B162)</f>
        <v>#NAME?</v>
      </c>
    </row>
    <row r="163" spans="1:12" ht="15.6" x14ac:dyDescent="0.3">
      <c r="A163" s="1" t="s">
        <v>160</v>
      </c>
      <c r="B163" s="1" t="s">
        <v>179</v>
      </c>
      <c r="C163" s="1">
        <v>109</v>
      </c>
      <c r="D163" s="1">
        <v>5</v>
      </c>
      <c r="E163" s="1">
        <v>281</v>
      </c>
      <c r="F163" s="1">
        <v>395</v>
      </c>
      <c r="G163" s="1">
        <v>263</v>
      </c>
      <c r="H163" s="1">
        <v>237</v>
      </c>
      <c r="I163" s="1">
        <v>442</v>
      </c>
      <c r="J163" s="1">
        <v>7763</v>
      </c>
      <c r="K163" s="4">
        <f>Table_1[[#This Row],[PERSON_DAYS]]/Table_1[[#This Row],[ACTIVE CARD]]</f>
        <v>29.517110266159698</v>
      </c>
      <c r="L163" s="4" t="e">
        <f ca="1">_xludf.CONCAT(A163,B163)</f>
        <v>#NAME?</v>
      </c>
    </row>
    <row r="164" spans="1:12" ht="15.6" x14ac:dyDescent="0.3">
      <c r="A164" s="1" t="s">
        <v>160</v>
      </c>
      <c r="B164" s="1" t="s">
        <v>174</v>
      </c>
      <c r="C164" s="1">
        <v>169</v>
      </c>
      <c r="D164" s="1">
        <v>0</v>
      </c>
      <c r="E164" s="1">
        <v>532</v>
      </c>
      <c r="F164" s="1">
        <v>701</v>
      </c>
      <c r="G164" s="1">
        <v>394</v>
      </c>
      <c r="H164" s="1">
        <v>341</v>
      </c>
      <c r="I164" s="1">
        <v>577</v>
      </c>
      <c r="J164" s="1">
        <v>11615</v>
      </c>
      <c r="K164" s="4">
        <f>Table_1[[#This Row],[PERSON_DAYS]]/Table_1[[#This Row],[ACTIVE CARD]]</f>
        <v>29.479695431472081</v>
      </c>
      <c r="L164" s="4" t="e">
        <f ca="1">_xludf.CONCAT(A164,B164)</f>
        <v>#NAME?</v>
      </c>
    </row>
    <row r="165" spans="1:12" ht="15.6" x14ac:dyDescent="0.3">
      <c r="A165" s="1" t="s">
        <v>160</v>
      </c>
      <c r="B165" s="1" t="s">
        <v>172</v>
      </c>
      <c r="C165" s="1">
        <v>107</v>
      </c>
      <c r="D165" s="1">
        <v>0</v>
      </c>
      <c r="E165" s="1">
        <v>252</v>
      </c>
      <c r="F165" s="1">
        <v>359</v>
      </c>
      <c r="G165" s="1">
        <v>267</v>
      </c>
      <c r="H165" s="1">
        <v>222</v>
      </c>
      <c r="I165" s="1">
        <v>424</v>
      </c>
      <c r="J165" s="1">
        <v>7835</v>
      </c>
      <c r="K165" s="4">
        <f>Table_1[[#This Row],[PERSON_DAYS]]/Table_1[[#This Row],[ACTIVE CARD]]</f>
        <v>29.344569288389515</v>
      </c>
      <c r="L165" s="4" t="e">
        <f ca="1">_xludf.CONCAT(A165,B165)</f>
        <v>#NAME?</v>
      </c>
    </row>
    <row r="166" spans="1:12" ht="15.6" x14ac:dyDescent="0.3">
      <c r="A166" s="1" t="s">
        <v>160</v>
      </c>
      <c r="B166" s="1" t="s">
        <v>169</v>
      </c>
      <c r="C166" s="1">
        <v>1</v>
      </c>
      <c r="D166" s="1">
        <v>0</v>
      </c>
      <c r="E166" s="1">
        <v>73</v>
      </c>
      <c r="F166" s="1">
        <v>74</v>
      </c>
      <c r="G166" s="1">
        <v>66</v>
      </c>
      <c r="H166" s="1">
        <v>56</v>
      </c>
      <c r="I166" s="1">
        <v>99</v>
      </c>
      <c r="J166" s="1">
        <v>1889</v>
      </c>
      <c r="K166" s="4">
        <f>Table_1[[#This Row],[PERSON_DAYS]]/Table_1[[#This Row],[ACTIVE CARD]]</f>
        <v>28.621212121212121</v>
      </c>
      <c r="L166" s="4" t="e">
        <f ca="1">_xludf.CONCAT(A166,B166)</f>
        <v>#NAME?</v>
      </c>
    </row>
    <row r="167" spans="1:12" ht="15.6" x14ac:dyDescent="0.3">
      <c r="A167" s="1" t="s">
        <v>160</v>
      </c>
      <c r="B167" s="1" t="s">
        <v>164</v>
      </c>
      <c r="C167" s="1">
        <v>212</v>
      </c>
      <c r="D167" s="1">
        <v>4</v>
      </c>
      <c r="E167" s="1">
        <v>235</v>
      </c>
      <c r="F167" s="1">
        <v>451</v>
      </c>
      <c r="G167" s="1">
        <v>226</v>
      </c>
      <c r="H167" s="1">
        <v>132</v>
      </c>
      <c r="I167" s="1">
        <v>238</v>
      </c>
      <c r="J167" s="1">
        <v>5599</v>
      </c>
      <c r="K167" s="4">
        <f>Table_1[[#This Row],[PERSON_DAYS]]/Table_1[[#This Row],[ACTIVE CARD]]</f>
        <v>24.774336283185839</v>
      </c>
      <c r="L167" s="4" t="e">
        <f ca="1">_xludf.CONCAT(A167,B167)</f>
        <v>#NAME?</v>
      </c>
    </row>
    <row r="168" spans="1:12" ht="15.6" x14ac:dyDescent="0.3">
      <c r="A168" s="1" t="s">
        <v>160</v>
      </c>
      <c r="B168" s="1" t="s">
        <v>184</v>
      </c>
      <c r="C168" s="1">
        <v>62</v>
      </c>
      <c r="D168" s="1">
        <v>0</v>
      </c>
      <c r="E168" s="1">
        <v>214</v>
      </c>
      <c r="F168" s="1">
        <v>276</v>
      </c>
      <c r="G168" s="1">
        <v>224</v>
      </c>
      <c r="H168" s="1">
        <v>184</v>
      </c>
      <c r="I168" s="1">
        <v>346</v>
      </c>
      <c r="J168" s="1">
        <v>5344</v>
      </c>
      <c r="K168" s="4">
        <f>Table_1[[#This Row],[PERSON_DAYS]]/Table_1[[#This Row],[ACTIVE CARD]]</f>
        <v>23.857142857142858</v>
      </c>
      <c r="L168" s="4" t="e">
        <f ca="1">_xludf.CONCAT(A168,B168)</f>
        <v>#NAME?</v>
      </c>
    </row>
    <row r="169" spans="1:12" ht="15.6" x14ac:dyDescent="0.3">
      <c r="A169" s="1" t="s">
        <v>160</v>
      </c>
      <c r="B169" s="1" t="s">
        <v>168</v>
      </c>
      <c r="C169" s="1">
        <v>6</v>
      </c>
      <c r="D169" s="1">
        <v>7</v>
      </c>
      <c r="E169" s="1">
        <v>698</v>
      </c>
      <c r="F169" s="1">
        <v>711</v>
      </c>
      <c r="G169" s="1">
        <v>346</v>
      </c>
      <c r="H169" s="1">
        <v>196</v>
      </c>
      <c r="I169" s="1">
        <v>350</v>
      </c>
      <c r="J169" s="1">
        <v>7352</v>
      </c>
      <c r="K169" s="4">
        <f>Table_1[[#This Row],[PERSON_DAYS]]/Table_1[[#This Row],[ACTIVE CARD]]</f>
        <v>21.248554913294797</v>
      </c>
      <c r="L169" s="4" t="e">
        <f ca="1">_xludf.CONCAT(A169,B169)</f>
        <v>#NAME?</v>
      </c>
    </row>
    <row r="170" spans="1:12" ht="15.6" x14ac:dyDescent="0.3">
      <c r="A170" s="1" t="s">
        <v>160</v>
      </c>
      <c r="B170" s="1" t="s">
        <v>183</v>
      </c>
      <c r="C170" s="1">
        <v>152</v>
      </c>
      <c r="D170" s="1">
        <v>0</v>
      </c>
      <c r="E170" s="1">
        <v>414</v>
      </c>
      <c r="F170" s="1">
        <v>566</v>
      </c>
      <c r="G170" s="1">
        <v>343</v>
      </c>
      <c r="H170" s="1">
        <v>259</v>
      </c>
      <c r="I170" s="1">
        <v>472</v>
      </c>
      <c r="J170" s="1">
        <v>6866</v>
      </c>
      <c r="K170" s="4">
        <f>Table_1[[#This Row],[PERSON_DAYS]]/Table_1[[#This Row],[ACTIVE CARD]]</f>
        <v>20.017492711370263</v>
      </c>
      <c r="L170" s="4" t="e">
        <f ca="1">_xludf.CONCAT(A170,B170)</f>
        <v>#NAME?</v>
      </c>
    </row>
    <row r="171" spans="1:12" ht="15.6" x14ac:dyDescent="0.3">
      <c r="A171" s="1" t="s">
        <v>160</v>
      </c>
      <c r="B171" s="1" t="s">
        <v>177</v>
      </c>
      <c r="C171" s="1">
        <v>194</v>
      </c>
      <c r="D171" s="1">
        <v>1</v>
      </c>
      <c r="E171" s="1">
        <v>550</v>
      </c>
      <c r="F171" s="1">
        <v>745</v>
      </c>
      <c r="G171" s="1">
        <v>357</v>
      </c>
      <c r="H171" s="1">
        <v>266</v>
      </c>
      <c r="I171" s="1">
        <v>400</v>
      </c>
      <c r="J171" s="1">
        <v>7087</v>
      </c>
      <c r="K171" s="4">
        <f>Table_1[[#This Row],[PERSON_DAYS]]/Table_1[[#This Row],[ACTIVE CARD]]</f>
        <v>19.851540616246499</v>
      </c>
      <c r="L171" s="4" t="e">
        <f ca="1">_xludf.CONCAT(A171,B171)</f>
        <v>#NAME?</v>
      </c>
    </row>
    <row r="172" spans="1:12" ht="15.6" x14ac:dyDescent="0.3">
      <c r="A172" s="1" t="s">
        <v>160</v>
      </c>
      <c r="B172" s="1" t="s">
        <v>167</v>
      </c>
      <c r="C172" s="1">
        <v>61</v>
      </c>
      <c r="D172" s="1">
        <v>1</v>
      </c>
      <c r="E172" s="1">
        <v>84</v>
      </c>
      <c r="F172" s="1">
        <v>146</v>
      </c>
      <c r="G172" s="1">
        <v>117</v>
      </c>
      <c r="H172" s="1">
        <v>80</v>
      </c>
      <c r="I172" s="1">
        <v>138</v>
      </c>
      <c r="J172" s="1">
        <v>1963</v>
      </c>
      <c r="K172" s="4">
        <f>Table_1[[#This Row],[PERSON_DAYS]]/Table_1[[#This Row],[ACTIVE CARD]]</f>
        <v>16.777777777777779</v>
      </c>
      <c r="L172" s="4" t="e">
        <f ca="1">_xludf.CONCAT(A172,B172)</f>
        <v>#NAME?</v>
      </c>
    </row>
    <row r="173" spans="1:12" ht="15.6" x14ac:dyDescent="0.3">
      <c r="A173" s="1" t="s">
        <v>160</v>
      </c>
      <c r="B173" s="1" t="s">
        <v>180</v>
      </c>
      <c r="C173" s="1">
        <v>104</v>
      </c>
      <c r="D173" s="1">
        <v>5</v>
      </c>
      <c r="E173" s="1">
        <v>448</v>
      </c>
      <c r="F173" s="1">
        <v>557</v>
      </c>
      <c r="G173" s="1">
        <v>321</v>
      </c>
      <c r="H173" s="1">
        <v>191</v>
      </c>
      <c r="I173" s="1">
        <v>316</v>
      </c>
      <c r="J173" s="1">
        <v>5161</v>
      </c>
      <c r="K173" s="4">
        <f>Table_1[[#This Row],[PERSON_DAYS]]/Table_1[[#This Row],[ACTIVE CARD]]</f>
        <v>16.077881619937695</v>
      </c>
      <c r="L173" s="4" t="e">
        <f ca="1">_xludf.CONCAT(A173,B173)</f>
        <v>#NAME?</v>
      </c>
    </row>
    <row r="174" spans="1:12" ht="15.6" x14ac:dyDescent="0.3">
      <c r="A174" s="1" t="s">
        <v>185</v>
      </c>
      <c r="B174" s="1" t="s">
        <v>188</v>
      </c>
      <c r="C174" s="1">
        <v>0</v>
      </c>
      <c r="D174" s="1">
        <v>127</v>
      </c>
      <c r="E174" s="1">
        <v>1</v>
      </c>
      <c r="F174" s="1">
        <v>128</v>
      </c>
      <c r="G174" s="1">
        <v>65</v>
      </c>
      <c r="H174" s="1">
        <v>64</v>
      </c>
      <c r="I174" s="1">
        <v>138</v>
      </c>
      <c r="J174" s="1">
        <v>4083</v>
      </c>
      <c r="K174" s="4">
        <f>Table_1[[#This Row],[PERSON_DAYS]]/Table_1[[#This Row],[ACTIVE CARD]]</f>
        <v>62.815384615384616</v>
      </c>
      <c r="L174" s="4" t="e">
        <f ca="1">_xludf.CONCAT(A174,B174)</f>
        <v>#NAME?</v>
      </c>
    </row>
    <row r="175" spans="1:12" ht="15.6" x14ac:dyDescent="0.3">
      <c r="A175" s="1" t="s">
        <v>185</v>
      </c>
      <c r="B175" s="1" t="s">
        <v>190</v>
      </c>
      <c r="C175" s="1">
        <v>21</v>
      </c>
      <c r="D175" s="1">
        <v>164</v>
      </c>
      <c r="E175" s="1">
        <v>2</v>
      </c>
      <c r="F175" s="1">
        <v>187</v>
      </c>
      <c r="G175" s="1">
        <v>112</v>
      </c>
      <c r="H175" s="1">
        <v>100</v>
      </c>
      <c r="I175" s="1">
        <v>203</v>
      </c>
      <c r="J175" s="1">
        <v>7034</v>
      </c>
      <c r="K175" s="4">
        <f>Table_1[[#This Row],[PERSON_DAYS]]/Table_1[[#This Row],[ACTIVE CARD]]</f>
        <v>62.803571428571431</v>
      </c>
      <c r="L175" s="4" t="e">
        <f ca="1">_xludf.CONCAT(A175,B175)</f>
        <v>#NAME?</v>
      </c>
    </row>
    <row r="176" spans="1:12" ht="15.6" x14ac:dyDescent="0.3">
      <c r="A176" s="1" t="s">
        <v>185</v>
      </c>
      <c r="B176" s="1" t="s">
        <v>192</v>
      </c>
      <c r="C176" s="1">
        <v>242</v>
      </c>
      <c r="D176" s="1">
        <v>86</v>
      </c>
      <c r="E176" s="1">
        <v>153</v>
      </c>
      <c r="F176" s="1">
        <v>481</v>
      </c>
      <c r="G176" s="1">
        <v>267</v>
      </c>
      <c r="H176" s="1">
        <v>228</v>
      </c>
      <c r="I176" s="1">
        <v>435</v>
      </c>
      <c r="J176" s="1">
        <v>12732</v>
      </c>
      <c r="K176" s="4">
        <f>Table_1[[#This Row],[PERSON_DAYS]]/Table_1[[#This Row],[ACTIVE CARD]]</f>
        <v>47.685393258426963</v>
      </c>
      <c r="L176" s="4" t="e">
        <f ca="1">_xludf.CONCAT(A176,B176)</f>
        <v>#NAME?</v>
      </c>
    </row>
    <row r="177" spans="1:12" ht="15.6" x14ac:dyDescent="0.3">
      <c r="A177" s="1" t="s">
        <v>185</v>
      </c>
      <c r="B177" s="1" t="s">
        <v>191</v>
      </c>
      <c r="C177" s="1">
        <v>285</v>
      </c>
      <c r="D177" s="1">
        <v>249</v>
      </c>
      <c r="E177" s="1">
        <v>166</v>
      </c>
      <c r="F177" s="1">
        <v>700</v>
      </c>
      <c r="G177" s="1">
        <v>446</v>
      </c>
      <c r="H177" s="1">
        <v>386</v>
      </c>
      <c r="I177" s="1">
        <v>717</v>
      </c>
      <c r="J177" s="1">
        <v>19334</v>
      </c>
      <c r="K177" s="4">
        <f>Table_1[[#This Row],[PERSON_DAYS]]/Table_1[[#This Row],[ACTIVE CARD]]</f>
        <v>43.349775784753362</v>
      </c>
      <c r="L177" s="4" t="e">
        <f ca="1">_xludf.CONCAT(A177,B177)</f>
        <v>#NAME?</v>
      </c>
    </row>
    <row r="178" spans="1:12" ht="15.6" x14ac:dyDescent="0.3">
      <c r="A178" s="1" t="s">
        <v>185</v>
      </c>
      <c r="B178" s="1" t="s">
        <v>186</v>
      </c>
      <c r="C178" s="1">
        <v>10</v>
      </c>
      <c r="D178" s="1">
        <v>237</v>
      </c>
      <c r="E178" s="1">
        <v>3</v>
      </c>
      <c r="F178" s="1">
        <v>250</v>
      </c>
      <c r="G178" s="1">
        <v>192</v>
      </c>
      <c r="H178" s="1">
        <v>169</v>
      </c>
      <c r="I178" s="1">
        <v>300</v>
      </c>
      <c r="J178" s="1">
        <v>7819</v>
      </c>
      <c r="K178" s="4">
        <f>Table_1[[#This Row],[PERSON_DAYS]]/Table_1[[#This Row],[ACTIVE CARD]]</f>
        <v>40.723958333333336</v>
      </c>
      <c r="L178" s="4" t="e">
        <f ca="1">_xludf.CONCAT(A178,B178)</f>
        <v>#NAME?</v>
      </c>
    </row>
    <row r="179" spans="1:12" ht="15.6" x14ac:dyDescent="0.3">
      <c r="A179" s="1" t="s">
        <v>185</v>
      </c>
      <c r="B179" s="1" t="s">
        <v>189</v>
      </c>
      <c r="C179" s="1">
        <v>38</v>
      </c>
      <c r="D179" s="1">
        <v>115</v>
      </c>
      <c r="E179" s="1">
        <v>39</v>
      </c>
      <c r="F179" s="1">
        <v>192</v>
      </c>
      <c r="G179" s="1">
        <v>94</v>
      </c>
      <c r="H179" s="1">
        <v>84</v>
      </c>
      <c r="I179" s="1">
        <v>162</v>
      </c>
      <c r="J179" s="1">
        <v>3740</v>
      </c>
      <c r="K179" s="4">
        <f>Table_1[[#This Row],[PERSON_DAYS]]/Table_1[[#This Row],[ACTIVE CARD]]</f>
        <v>39.787234042553195</v>
      </c>
      <c r="L179" s="4" t="e">
        <f ca="1">_xludf.CONCAT(A179,B179)</f>
        <v>#NAME?</v>
      </c>
    </row>
    <row r="180" spans="1:12" ht="15.6" x14ac:dyDescent="0.3">
      <c r="A180" s="1" t="s">
        <v>185</v>
      </c>
      <c r="B180" s="1" t="s">
        <v>187</v>
      </c>
      <c r="C180" s="1">
        <v>45</v>
      </c>
      <c r="D180" s="1">
        <v>26</v>
      </c>
      <c r="E180" s="1">
        <v>111</v>
      </c>
      <c r="F180" s="1">
        <v>182</v>
      </c>
      <c r="G180" s="1">
        <v>156</v>
      </c>
      <c r="H180" s="1">
        <v>136</v>
      </c>
      <c r="I180" s="1">
        <v>262</v>
      </c>
      <c r="J180" s="1">
        <v>5552</v>
      </c>
      <c r="K180" s="4">
        <f>Table_1[[#This Row],[PERSON_DAYS]]/Table_1[[#This Row],[ACTIVE CARD]]</f>
        <v>35.589743589743591</v>
      </c>
      <c r="L180" s="4" t="e">
        <f ca="1">_xludf.CONCAT(A180,B180)</f>
        <v>#NAME?</v>
      </c>
    </row>
    <row r="181" spans="1:12" ht="15.6" x14ac:dyDescent="0.3">
      <c r="A181" s="1" t="s">
        <v>185</v>
      </c>
      <c r="B181" s="1" t="s">
        <v>193</v>
      </c>
      <c r="C181" s="1">
        <v>402</v>
      </c>
      <c r="D181" s="1">
        <v>13</v>
      </c>
      <c r="E181" s="1">
        <v>261</v>
      </c>
      <c r="F181" s="1">
        <v>676</v>
      </c>
      <c r="G181" s="1">
        <v>171</v>
      </c>
      <c r="H181" s="1">
        <v>125</v>
      </c>
      <c r="I181" s="1">
        <v>198</v>
      </c>
      <c r="J181" s="1">
        <v>4248</v>
      </c>
      <c r="K181" s="4">
        <f>Table_1[[#This Row],[PERSON_DAYS]]/Table_1[[#This Row],[ACTIVE CARD]]</f>
        <v>24.842105263157894</v>
      </c>
      <c r="L181" s="4" t="e">
        <f ca="1">_xludf.CONCAT(A181,B181)</f>
        <v>#NAME?</v>
      </c>
    </row>
    <row r="182" spans="1:12" ht="15.6" x14ac:dyDescent="0.3">
      <c r="A182" s="1" t="s">
        <v>194</v>
      </c>
      <c r="B182" s="1" t="s">
        <v>204</v>
      </c>
      <c r="C182" s="1">
        <v>6</v>
      </c>
      <c r="D182" s="1">
        <v>0</v>
      </c>
      <c r="E182" s="1">
        <v>215</v>
      </c>
      <c r="F182" s="1">
        <v>221</v>
      </c>
      <c r="G182" s="1">
        <v>133</v>
      </c>
      <c r="H182" s="1">
        <v>122</v>
      </c>
      <c r="I182" s="1">
        <v>274</v>
      </c>
      <c r="J182" s="1">
        <v>8482</v>
      </c>
      <c r="K182" s="4">
        <f>Table_1[[#This Row],[PERSON_DAYS]]/Table_1[[#This Row],[ACTIVE CARD]]</f>
        <v>63.774436090225564</v>
      </c>
      <c r="L182" s="4" t="e">
        <f ca="1">_xludf.CONCAT(A182,B182)</f>
        <v>#NAME?</v>
      </c>
    </row>
    <row r="183" spans="1:12" ht="15.6" x14ac:dyDescent="0.3">
      <c r="A183" s="1" t="s">
        <v>194</v>
      </c>
      <c r="B183" s="1" t="s">
        <v>221</v>
      </c>
      <c r="C183" s="1">
        <v>28</v>
      </c>
      <c r="D183" s="1">
        <v>3</v>
      </c>
      <c r="E183" s="1">
        <v>91</v>
      </c>
      <c r="F183" s="1">
        <v>122</v>
      </c>
      <c r="G183" s="1">
        <v>106</v>
      </c>
      <c r="H183" s="1">
        <v>102</v>
      </c>
      <c r="I183" s="1">
        <v>216</v>
      </c>
      <c r="J183" s="1">
        <v>6204</v>
      </c>
      <c r="K183" s="4">
        <f>Table_1[[#This Row],[PERSON_DAYS]]/Table_1[[#This Row],[ACTIVE CARD]]</f>
        <v>58.528301886792455</v>
      </c>
      <c r="L183" s="4" t="e">
        <f ca="1">_xludf.CONCAT(A183,B183)</f>
        <v>#NAME?</v>
      </c>
    </row>
    <row r="184" spans="1:12" ht="15.6" x14ac:dyDescent="0.3">
      <c r="A184" s="1" t="s">
        <v>194</v>
      </c>
      <c r="B184" s="1" t="s">
        <v>214</v>
      </c>
      <c r="C184" s="1">
        <v>17</v>
      </c>
      <c r="D184" s="1">
        <v>1</v>
      </c>
      <c r="E184" s="1">
        <v>275</v>
      </c>
      <c r="F184" s="1">
        <v>293</v>
      </c>
      <c r="G184" s="1">
        <v>203</v>
      </c>
      <c r="H184" s="1">
        <v>189</v>
      </c>
      <c r="I184" s="1">
        <v>359</v>
      </c>
      <c r="J184" s="1">
        <v>11132</v>
      </c>
      <c r="K184" s="4">
        <f>Table_1[[#This Row],[PERSON_DAYS]]/Table_1[[#This Row],[ACTIVE CARD]]</f>
        <v>54.837438423645317</v>
      </c>
      <c r="L184" s="4" t="e">
        <f ca="1">_xludf.CONCAT(A184,B184)</f>
        <v>#NAME?</v>
      </c>
    </row>
    <row r="185" spans="1:12" ht="15.6" x14ac:dyDescent="0.3">
      <c r="A185" s="1" t="s">
        <v>194</v>
      </c>
      <c r="B185" s="1" t="s">
        <v>226</v>
      </c>
      <c r="C185" s="1">
        <v>12</v>
      </c>
      <c r="D185" s="1">
        <v>5</v>
      </c>
      <c r="E185" s="1">
        <v>520</v>
      </c>
      <c r="F185" s="1">
        <v>537</v>
      </c>
      <c r="G185" s="1">
        <v>368</v>
      </c>
      <c r="H185" s="1">
        <v>332</v>
      </c>
      <c r="I185" s="1">
        <v>623</v>
      </c>
      <c r="J185" s="1">
        <v>18589</v>
      </c>
      <c r="K185" s="4">
        <f>Table_1[[#This Row],[PERSON_DAYS]]/Table_1[[#This Row],[ACTIVE CARD]]</f>
        <v>50.513586956521742</v>
      </c>
      <c r="L185" s="4" t="e">
        <f ca="1">_xludf.CONCAT(A185,B185)</f>
        <v>#NAME?</v>
      </c>
    </row>
    <row r="186" spans="1:12" ht="15.6" x14ac:dyDescent="0.3">
      <c r="A186" s="1" t="s">
        <v>194</v>
      </c>
      <c r="B186" s="1" t="s">
        <v>198</v>
      </c>
      <c r="C186" s="1">
        <v>411</v>
      </c>
      <c r="D186" s="1">
        <v>11</v>
      </c>
      <c r="E186" s="1">
        <v>551</v>
      </c>
      <c r="F186" s="1">
        <v>973</v>
      </c>
      <c r="G186" s="1">
        <v>490</v>
      </c>
      <c r="H186" s="1">
        <v>436</v>
      </c>
      <c r="I186" s="1">
        <v>817</v>
      </c>
      <c r="J186" s="1">
        <v>24525</v>
      </c>
      <c r="K186" s="4">
        <f>Table_1[[#This Row],[PERSON_DAYS]]/Table_1[[#This Row],[ACTIVE CARD]]</f>
        <v>50.051020408163268</v>
      </c>
      <c r="L186" s="4" t="e">
        <f ca="1">_xludf.CONCAT(A186,B186)</f>
        <v>#NAME?</v>
      </c>
    </row>
    <row r="187" spans="1:12" ht="15.6" x14ac:dyDescent="0.3">
      <c r="A187" s="1" t="s">
        <v>194</v>
      </c>
      <c r="B187" s="1" t="s">
        <v>220</v>
      </c>
      <c r="C187" s="1">
        <v>17</v>
      </c>
      <c r="D187" s="1">
        <v>0</v>
      </c>
      <c r="E187" s="1">
        <v>332</v>
      </c>
      <c r="F187" s="1">
        <v>349</v>
      </c>
      <c r="G187" s="1">
        <v>235</v>
      </c>
      <c r="H187" s="1">
        <v>197</v>
      </c>
      <c r="I187" s="1">
        <v>386</v>
      </c>
      <c r="J187" s="1">
        <v>11688</v>
      </c>
      <c r="K187" s="4">
        <f>Table_1[[#This Row],[PERSON_DAYS]]/Table_1[[#This Row],[ACTIVE CARD]]</f>
        <v>49.736170212765956</v>
      </c>
      <c r="L187" s="4" t="e">
        <f ca="1">_xludf.CONCAT(A187,B187)</f>
        <v>#NAME?</v>
      </c>
    </row>
    <row r="188" spans="1:12" ht="15.6" x14ac:dyDescent="0.3">
      <c r="A188" s="1" t="s">
        <v>194</v>
      </c>
      <c r="B188" s="1" t="s">
        <v>205</v>
      </c>
      <c r="C188" s="1">
        <v>53</v>
      </c>
      <c r="D188" s="1">
        <v>2</v>
      </c>
      <c r="E188" s="1">
        <v>820</v>
      </c>
      <c r="F188" s="1">
        <v>875</v>
      </c>
      <c r="G188" s="1">
        <v>648</v>
      </c>
      <c r="H188" s="1">
        <v>613</v>
      </c>
      <c r="I188" s="1">
        <v>1241</v>
      </c>
      <c r="J188" s="1">
        <v>30517</v>
      </c>
      <c r="K188" s="4">
        <f>Table_1[[#This Row],[PERSON_DAYS]]/Table_1[[#This Row],[ACTIVE CARD]]</f>
        <v>47.094135802469133</v>
      </c>
      <c r="L188" s="4" t="e">
        <f ca="1">_xludf.CONCAT(A188,B188)</f>
        <v>#NAME?</v>
      </c>
    </row>
    <row r="189" spans="1:12" ht="15.6" x14ac:dyDescent="0.3">
      <c r="A189" s="1" t="s">
        <v>194</v>
      </c>
      <c r="B189" s="1" t="s">
        <v>195</v>
      </c>
      <c r="C189" s="1">
        <v>480</v>
      </c>
      <c r="D189" s="1">
        <v>22</v>
      </c>
      <c r="E189" s="1">
        <v>760</v>
      </c>
      <c r="F189" s="1">
        <v>1262</v>
      </c>
      <c r="G189" s="1">
        <v>465</v>
      </c>
      <c r="H189" s="1">
        <v>354</v>
      </c>
      <c r="I189" s="1">
        <v>674</v>
      </c>
      <c r="J189" s="1">
        <v>21709</v>
      </c>
      <c r="K189" s="4">
        <f>Table_1[[#This Row],[PERSON_DAYS]]/Table_1[[#This Row],[ACTIVE CARD]]</f>
        <v>46.686021505376345</v>
      </c>
      <c r="L189" s="4" t="e">
        <f ca="1">_xludf.CONCAT(A189,B189)</f>
        <v>#NAME?</v>
      </c>
    </row>
    <row r="190" spans="1:12" ht="15.6" x14ac:dyDescent="0.3">
      <c r="A190" s="1" t="s">
        <v>194</v>
      </c>
      <c r="B190" s="1" t="s">
        <v>212</v>
      </c>
      <c r="C190" s="1">
        <v>63</v>
      </c>
      <c r="D190" s="1">
        <v>0</v>
      </c>
      <c r="E190" s="1">
        <v>313</v>
      </c>
      <c r="F190" s="1">
        <v>376</v>
      </c>
      <c r="G190" s="1">
        <v>209</v>
      </c>
      <c r="H190" s="1">
        <v>195</v>
      </c>
      <c r="I190" s="1">
        <v>326</v>
      </c>
      <c r="J190" s="1">
        <v>9615</v>
      </c>
      <c r="K190" s="4">
        <f>Table_1[[#This Row],[PERSON_DAYS]]/Table_1[[#This Row],[ACTIVE CARD]]</f>
        <v>46.004784688995215</v>
      </c>
      <c r="L190" s="4" t="e">
        <f ca="1">_xludf.CONCAT(A190,B190)</f>
        <v>#NAME?</v>
      </c>
    </row>
    <row r="191" spans="1:12" ht="15.6" x14ac:dyDescent="0.3">
      <c r="A191" s="1" t="s">
        <v>194</v>
      </c>
      <c r="B191" s="1" t="s">
        <v>211</v>
      </c>
      <c r="C191" s="1">
        <v>1</v>
      </c>
      <c r="D191" s="1">
        <v>231</v>
      </c>
      <c r="E191" s="1">
        <v>94</v>
      </c>
      <c r="F191" s="1">
        <v>326</v>
      </c>
      <c r="G191" s="1">
        <v>259</v>
      </c>
      <c r="H191" s="1">
        <v>211</v>
      </c>
      <c r="I191" s="1">
        <v>404</v>
      </c>
      <c r="J191" s="1">
        <v>11838</v>
      </c>
      <c r="K191" s="4">
        <f>Table_1[[#This Row],[PERSON_DAYS]]/Table_1[[#This Row],[ACTIVE CARD]]</f>
        <v>45.706563706563706</v>
      </c>
      <c r="L191" s="4" t="e">
        <f ca="1">_xludf.CONCAT(A191,B191)</f>
        <v>#NAME?</v>
      </c>
    </row>
    <row r="192" spans="1:12" ht="15.6" x14ac:dyDescent="0.3">
      <c r="A192" s="1" t="s">
        <v>194</v>
      </c>
      <c r="B192" s="1" t="s">
        <v>207</v>
      </c>
      <c r="C192" s="1">
        <v>103</v>
      </c>
      <c r="D192" s="1">
        <v>0</v>
      </c>
      <c r="E192" s="1">
        <v>484</v>
      </c>
      <c r="F192" s="1">
        <v>587</v>
      </c>
      <c r="G192" s="1">
        <v>417</v>
      </c>
      <c r="H192" s="1">
        <v>325</v>
      </c>
      <c r="I192" s="1">
        <v>661</v>
      </c>
      <c r="J192" s="1">
        <v>18432</v>
      </c>
      <c r="K192" s="4">
        <f>Table_1[[#This Row],[PERSON_DAYS]]/Table_1[[#This Row],[ACTIVE CARD]]</f>
        <v>44.201438848920866</v>
      </c>
      <c r="L192" s="4" t="e">
        <f ca="1">_xludf.CONCAT(A192,B192)</f>
        <v>#NAME?</v>
      </c>
    </row>
    <row r="193" spans="1:12" ht="15.6" x14ac:dyDescent="0.3">
      <c r="A193" s="1" t="s">
        <v>194</v>
      </c>
      <c r="B193" s="1" t="s">
        <v>200</v>
      </c>
      <c r="C193" s="1">
        <v>197</v>
      </c>
      <c r="D193" s="1">
        <v>5</v>
      </c>
      <c r="E193" s="1">
        <v>396</v>
      </c>
      <c r="F193" s="1">
        <v>598</v>
      </c>
      <c r="G193" s="1">
        <v>295</v>
      </c>
      <c r="H193" s="1">
        <v>248</v>
      </c>
      <c r="I193" s="1">
        <v>425</v>
      </c>
      <c r="J193" s="1">
        <v>12922</v>
      </c>
      <c r="K193" s="4">
        <f>Table_1[[#This Row],[PERSON_DAYS]]/Table_1[[#This Row],[ACTIVE CARD]]</f>
        <v>43.803389830508472</v>
      </c>
      <c r="L193" s="4" t="e">
        <f ca="1">_xludf.CONCAT(A193,B193)</f>
        <v>#NAME?</v>
      </c>
    </row>
    <row r="194" spans="1:12" ht="15.6" x14ac:dyDescent="0.3">
      <c r="A194" s="1" t="s">
        <v>194</v>
      </c>
      <c r="B194" s="1" t="s">
        <v>216</v>
      </c>
      <c r="C194" s="1">
        <v>61</v>
      </c>
      <c r="D194" s="1">
        <v>8</v>
      </c>
      <c r="E194" s="1">
        <v>607</v>
      </c>
      <c r="F194" s="1">
        <v>676</v>
      </c>
      <c r="G194" s="1">
        <v>436</v>
      </c>
      <c r="H194" s="1">
        <v>358</v>
      </c>
      <c r="I194" s="1">
        <v>719</v>
      </c>
      <c r="J194" s="1">
        <v>18681</v>
      </c>
      <c r="K194" s="4">
        <f>Table_1[[#This Row],[PERSON_DAYS]]/Table_1[[#This Row],[ACTIVE CARD]]</f>
        <v>42.846330275229356</v>
      </c>
      <c r="L194" s="4" t="e">
        <f ca="1">_xludf.CONCAT(A194,B194)</f>
        <v>#NAME?</v>
      </c>
    </row>
    <row r="195" spans="1:12" ht="15.6" x14ac:dyDescent="0.3">
      <c r="A195" s="1" t="s">
        <v>194</v>
      </c>
      <c r="B195" s="1" t="s">
        <v>219</v>
      </c>
      <c r="C195" s="1">
        <v>170</v>
      </c>
      <c r="D195" s="1">
        <v>2</v>
      </c>
      <c r="E195" s="1">
        <v>480</v>
      </c>
      <c r="F195" s="1">
        <v>652</v>
      </c>
      <c r="G195" s="1">
        <v>472</v>
      </c>
      <c r="H195" s="1">
        <v>438</v>
      </c>
      <c r="I195" s="1">
        <v>899</v>
      </c>
      <c r="J195" s="1">
        <v>19967</v>
      </c>
      <c r="K195" s="4">
        <f>Table_1[[#This Row],[PERSON_DAYS]]/Table_1[[#This Row],[ACTIVE CARD]]</f>
        <v>42.302966101694913</v>
      </c>
      <c r="L195" s="4" t="e">
        <f ca="1">_xludf.CONCAT(A195,B195)</f>
        <v>#NAME?</v>
      </c>
    </row>
    <row r="196" spans="1:12" ht="15.6" x14ac:dyDescent="0.3">
      <c r="A196" s="1" t="s">
        <v>194</v>
      </c>
      <c r="B196" s="1" t="s">
        <v>215</v>
      </c>
      <c r="C196" s="1">
        <v>91</v>
      </c>
      <c r="D196" s="1">
        <v>1</v>
      </c>
      <c r="E196" s="1">
        <v>243</v>
      </c>
      <c r="F196" s="1">
        <v>335</v>
      </c>
      <c r="G196" s="1">
        <v>221</v>
      </c>
      <c r="H196" s="1">
        <v>160</v>
      </c>
      <c r="I196" s="1">
        <v>294</v>
      </c>
      <c r="J196" s="1">
        <v>9319</v>
      </c>
      <c r="K196" s="4">
        <f>Table_1[[#This Row],[PERSON_DAYS]]/Table_1[[#This Row],[ACTIVE CARD]]</f>
        <v>42.167420814479641</v>
      </c>
      <c r="L196" s="4" t="e">
        <f ca="1">_xludf.CONCAT(A196,B196)</f>
        <v>#NAME?</v>
      </c>
    </row>
    <row r="197" spans="1:12" ht="15.6" x14ac:dyDescent="0.3">
      <c r="A197" s="1" t="s">
        <v>194</v>
      </c>
      <c r="B197" s="1" t="s">
        <v>230</v>
      </c>
      <c r="C197" s="1">
        <v>55</v>
      </c>
      <c r="D197" s="1">
        <v>63</v>
      </c>
      <c r="E197" s="1">
        <v>450</v>
      </c>
      <c r="F197" s="1">
        <v>568</v>
      </c>
      <c r="G197" s="1">
        <v>375</v>
      </c>
      <c r="H197" s="1">
        <v>302</v>
      </c>
      <c r="I197" s="1">
        <v>610</v>
      </c>
      <c r="J197" s="1">
        <v>15590</v>
      </c>
      <c r="K197" s="4">
        <f>Table_1[[#This Row],[PERSON_DAYS]]/Table_1[[#This Row],[ACTIVE CARD]]</f>
        <v>41.573333333333331</v>
      </c>
      <c r="L197" s="4" t="e">
        <f ca="1">_xludf.CONCAT(A197,B197)</f>
        <v>#NAME?</v>
      </c>
    </row>
    <row r="198" spans="1:12" ht="15.6" x14ac:dyDescent="0.3">
      <c r="A198" s="1" t="s">
        <v>194</v>
      </c>
      <c r="B198" s="1" t="s">
        <v>229</v>
      </c>
      <c r="C198" s="1">
        <v>189</v>
      </c>
      <c r="D198" s="1">
        <v>0</v>
      </c>
      <c r="E198" s="1">
        <v>882</v>
      </c>
      <c r="F198" s="1">
        <v>1071</v>
      </c>
      <c r="G198" s="1">
        <v>715</v>
      </c>
      <c r="H198" s="1">
        <v>565</v>
      </c>
      <c r="I198" s="1">
        <v>1175</v>
      </c>
      <c r="J198" s="1">
        <v>29067</v>
      </c>
      <c r="K198" s="4">
        <f>Table_1[[#This Row],[PERSON_DAYS]]/Table_1[[#This Row],[ACTIVE CARD]]</f>
        <v>40.653146853146851</v>
      </c>
      <c r="L198" s="4" t="e">
        <f ca="1">_xludf.CONCAT(A198,B198)</f>
        <v>#NAME?</v>
      </c>
    </row>
    <row r="199" spans="1:12" ht="15.6" x14ac:dyDescent="0.3">
      <c r="A199" s="1" t="s">
        <v>194</v>
      </c>
      <c r="B199" s="1" t="s">
        <v>203</v>
      </c>
      <c r="C199" s="1">
        <v>118</v>
      </c>
      <c r="D199" s="1">
        <v>10</v>
      </c>
      <c r="E199" s="1">
        <v>272</v>
      </c>
      <c r="F199" s="1">
        <v>400</v>
      </c>
      <c r="G199" s="1">
        <v>277</v>
      </c>
      <c r="H199" s="1">
        <v>205</v>
      </c>
      <c r="I199" s="1">
        <v>401</v>
      </c>
      <c r="J199" s="1">
        <v>10907</v>
      </c>
      <c r="K199" s="4">
        <f>Table_1[[#This Row],[PERSON_DAYS]]/Table_1[[#This Row],[ACTIVE CARD]]</f>
        <v>39.375451263537904</v>
      </c>
      <c r="L199" s="4" t="e">
        <f ca="1">_xludf.CONCAT(A199,B199)</f>
        <v>#NAME?</v>
      </c>
    </row>
    <row r="200" spans="1:12" ht="15.6" x14ac:dyDescent="0.3">
      <c r="A200" s="1" t="s">
        <v>194</v>
      </c>
      <c r="B200" s="1" t="s">
        <v>196</v>
      </c>
      <c r="C200" s="1">
        <v>0</v>
      </c>
      <c r="D200" s="1">
        <v>55</v>
      </c>
      <c r="E200" s="1">
        <v>1</v>
      </c>
      <c r="F200" s="1">
        <v>56</v>
      </c>
      <c r="G200" s="1">
        <v>47</v>
      </c>
      <c r="H200" s="1">
        <v>35</v>
      </c>
      <c r="I200" s="1">
        <v>55</v>
      </c>
      <c r="J200" s="1">
        <v>1813</v>
      </c>
      <c r="K200" s="4">
        <f>Table_1[[#This Row],[PERSON_DAYS]]/Table_1[[#This Row],[ACTIVE CARD]]</f>
        <v>38.574468085106382</v>
      </c>
      <c r="L200" s="4" t="e">
        <f ca="1">_xludf.CONCAT(A200,B200)</f>
        <v>#NAME?</v>
      </c>
    </row>
    <row r="201" spans="1:12" ht="15.6" x14ac:dyDescent="0.3">
      <c r="A201" s="1" t="s">
        <v>194</v>
      </c>
      <c r="B201" s="1" t="s">
        <v>208</v>
      </c>
      <c r="C201" s="1">
        <v>70</v>
      </c>
      <c r="D201" s="1">
        <v>1</v>
      </c>
      <c r="E201" s="1">
        <v>330</v>
      </c>
      <c r="F201" s="1">
        <v>401</v>
      </c>
      <c r="G201" s="1">
        <v>246</v>
      </c>
      <c r="H201" s="1">
        <v>187</v>
      </c>
      <c r="I201" s="1">
        <v>314</v>
      </c>
      <c r="J201" s="1">
        <v>9364</v>
      </c>
      <c r="K201" s="4">
        <f>Table_1[[#This Row],[PERSON_DAYS]]/Table_1[[#This Row],[ACTIVE CARD]]</f>
        <v>38.065040650406502</v>
      </c>
      <c r="L201" s="4" t="e">
        <f ca="1">_xludf.CONCAT(A201,B201)</f>
        <v>#NAME?</v>
      </c>
    </row>
    <row r="202" spans="1:12" ht="15.6" x14ac:dyDescent="0.3">
      <c r="A202" s="1" t="s">
        <v>194</v>
      </c>
      <c r="B202" s="1" t="s">
        <v>197</v>
      </c>
      <c r="C202" s="1">
        <v>98</v>
      </c>
      <c r="D202" s="1">
        <v>9</v>
      </c>
      <c r="E202" s="1">
        <v>326</v>
      </c>
      <c r="F202" s="1">
        <v>433</v>
      </c>
      <c r="G202" s="1">
        <v>316</v>
      </c>
      <c r="H202" s="1">
        <v>257</v>
      </c>
      <c r="I202" s="1">
        <v>491</v>
      </c>
      <c r="J202" s="1">
        <v>12027</v>
      </c>
      <c r="K202" s="4">
        <f>Table_1[[#This Row],[PERSON_DAYS]]/Table_1[[#This Row],[ACTIVE CARD]]</f>
        <v>38.060126582278478</v>
      </c>
      <c r="L202" s="4" t="e">
        <f ca="1">_xludf.CONCAT(A202,B202)</f>
        <v>#NAME?</v>
      </c>
    </row>
    <row r="203" spans="1:12" ht="15.6" x14ac:dyDescent="0.3">
      <c r="A203" s="1" t="s">
        <v>194</v>
      </c>
      <c r="B203" s="1" t="s">
        <v>217</v>
      </c>
      <c r="C203" s="1">
        <v>71</v>
      </c>
      <c r="D203" s="1">
        <v>0</v>
      </c>
      <c r="E203" s="1">
        <v>149</v>
      </c>
      <c r="F203" s="1">
        <v>220</v>
      </c>
      <c r="G203" s="1">
        <v>113</v>
      </c>
      <c r="H203" s="1">
        <v>106</v>
      </c>
      <c r="I203" s="1">
        <v>181</v>
      </c>
      <c r="J203" s="1">
        <v>3989</v>
      </c>
      <c r="K203" s="4">
        <f>Table_1[[#This Row],[PERSON_DAYS]]/Table_1[[#This Row],[ACTIVE CARD]]</f>
        <v>35.30088495575221</v>
      </c>
      <c r="L203" s="4" t="e">
        <f ca="1">_xludf.CONCAT(A203,B203)</f>
        <v>#NAME?</v>
      </c>
    </row>
    <row r="204" spans="1:12" ht="15.6" x14ac:dyDescent="0.3">
      <c r="A204" s="1" t="s">
        <v>194</v>
      </c>
      <c r="B204" s="1" t="s">
        <v>225</v>
      </c>
      <c r="C204" s="1">
        <v>1</v>
      </c>
      <c r="D204" s="1">
        <v>2</v>
      </c>
      <c r="E204" s="1">
        <v>370</v>
      </c>
      <c r="F204" s="1">
        <v>373</v>
      </c>
      <c r="G204" s="1">
        <v>227</v>
      </c>
      <c r="H204" s="1">
        <v>218</v>
      </c>
      <c r="I204" s="1">
        <v>396</v>
      </c>
      <c r="J204" s="1">
        <v>7911</v>
      </c>
      <c r="K204" s="4">
        <f>Table_1[[#This Row],[PERSON_DAYS]]/Table_1[[#This Row],[ACTIVE CARD]]</f>
        <v>34.85022026431718</v>
      </c>
      <c r="L204" s="4" t="e">
        <f ca="1">_xludf.CONCAT(A204,B204)</f>
        <v>#NAME?</v>
      </c>
    </row>
    <row r="205" spans="1:12" ht="15.6" x14ac:dyDescent="0.3">
      <c r="A205" s="1" t="s">
        <v>194</v>
      </c>
      <c r="B205" s="1" t="s">
        <v>209</v>
      </c>
      <c r="C205" s="1">
        <v>1</v>
      </c>
      <c r="D205" s="1">
        <v>0</v>
      </c>
      <c r="E205" s="1">
        <v>125</v>
      </c>
      <c r="F205" s="1">
        <v>126</v>
      </c>
      <c r="G205" s="1">
        <v>101</v>
      </c>
      <c r="H205" s="1">
        <v>78</v>
      </c>
      <c r="I205" s="1">
        <v>126</v>
      </c>
      <c r="J205" s="1">
        <v>3320</v>
      </c>
      <c r="K205" s="4">
        <f>Table_1[[#This Row],[PERSON_DAYS]]/Table_1[[#This Row],[ACTIVE CARD]]</f>
        <v>32.871287128712872</v>
      </c>
      <c r="L205" s="4" t="e">
        <f ca="1">_xludf.CONCAT(A205,B205)</f>
        <v>#NAME?</v>
      </c>
    </row>
    <row r="206" spans="1:12" ht="15.6" x14ac:dyDescent="0.3">
      <c r="A206" s="1" t="s">
        <v>194</v>
      </c>
      <c r="B206" s="1" t="s">
        <v>199</v>
      </c>
      <c r="C206" s="1">
        <v>262</v>
      </c>
      <c r="D206" s="1">
        <v>14</v>
      </c>
      <c r="E206" s="1">
        <v>348</v>
      </c>
      <c r="F206" s="1">
        <v>624</v>
      </c>
      <c r="G206" s="1">
        <v>368</v>
      </c>
      <c r="H206" s="1">
        <v>351</v>
      </c>
      <c r="I206" s="1">
        <v>656</v>
      </c>
      <c r="J206" s="1">
        <v>11892</v>
      </c>
      <c r="K206" s="4">
        <f>Table_1[[#This Row],[PERSON_DAYS]]/Table_1[[#This Row],[ACTIVE CARD]]</f>
        <v>32.315217391304351</v>
      </c>
      <c r="L206" s="4" t="e">
        <f ca="1">_xludf.CONCAT(A206,B206)</f>
        <v>#NAME?</v>
      </c>
    </row>
    <row r="207" spans="1:12" ht="15.6" x14ac:dyDescent="0.3">
      <c r="A207" s="1" t="s">
        <v>194</v>
      </c>
      <c r="B207" s="1" t="s">
        <v>213</v>
      </c>
      <c r="C207" s="1">
        <v>151</v>
      </c>
      <c r="D207" s="1">
        <v>6</v>
      </c>
      <c r="E207" s="1">
        <v>749</v>
      </c>
      <c r="F207" s="1">
        <v>906</v>
      </c>
      <c r="G207" s="1">
        <v>484</v>
      </c>
      <c r="H207" s="1">
        <v>428</v>
      </c>
      <c r="I207" s="1">
        <v>820</v>
      </c>
      <c r="J207" s="1">
        <v>15460</v>
      </c>
      <c r="K207" s="4">
        <f>Table_1[[#This Row],[PERSON_DAYS]]/Table_1[[#This Row],[ACTIVE CARD]]</f>
        <v>31.942148760330578</v>
      </c>
      <c r="L207" s="4" t="e">
        <f ca="1">_xludf.CONCAT(A207,B207)</f>
        <v>#NAME?</v>
      </c>
    </row>
    <row r="208" spans="1:12" ht="15.6" x14ac:dyDescent="0.3">
      <c r="A208" s="1" t="s">
        <v>194</v>
      </c>
      <c r="B208" s="1" t="s">
        <v>201</v>
      </c>
      <c r="C208" s="1">
        <v>4</v>
      </c>
      <c r="D208" s="1">
        <v>16</v>
      </c>
      <c r="E208" s="1">
        <v>535</v>
      </c>
      <c r="F208" s="1">
        <v>555</v>
      </c>
      <c r="G208" s="1">
        <v>348</v>
      </c>
      <c r="H208" s="1">
        <v>282</v>
      </c>
      <c r="I208" s="1">
        <v>742</v>
      </c>
      <c r="J208" s="1">
        <v>10844</v>
      </c>
      <c r="K208" s="4">
        <f>Table_1[[#This Row],[PERSON_DAYS]]/Table_1[[#This Row],[ACTIVE CARD]]</f>
        <v>31.160919540229884</v>
      </c>
      <c r="L208" s="4" t="e">
        <f ca="1">_xludf.CONCAT(A208,B208)</f>
        <v>#NAME?</v>
      </c>
    </row>
    <row r="209" spans="1:12" ht="15.6" x14ac:dyDescent="0.3">
      <c r="A209" s="1" t="s">
        <v>194</v>
      </c>
      <c r="B209" s="1" t="s">
        <v>218</v>
      </c>
      <c r="C209" s="1">
        <v>112</v>
      </c>
      <c r="D209" s="1">
        <v>14</v>
      </c>
      <c r="E209" s="1">
        <v>452</v>
      </c>
      <c r="F209" s="1">
        <v>578</v>
      </c>
      <c r="G209" s="1">
        <v>307</v>
      </c>
      <c r="H209" s="1">
        <v>266</v>
      </c>
      <c r="I209" s="1">
        <v>486</v>
      </c>
      <c r="J209" s="1">
        <v>9280</v>
      </c>
      <c r="K209" s="4">
        <f>Table_1[[#This Row],[PERSON_DAYS]]/Table_1[[#This Row],[ACTIVE CARD]]</f>
        <v>30.22801302931596</v>
      </c>
      <c r="L209" s="4" t="e">
        <f ca="1">_xludf.CONCAT(A209,B209)</f>
        <v>#NAME?</v>
      </c>
    </row>
    <row r="210" spans="1:12" ht="15.6" x14ac:dyDescent="0.3">
      <c r="A210" s="1" t="s">
        <v>194</v>
      </c>
      <c r="B210" s="1" t="s">
        <v>223</v>
      </c>
      <c r="C210" s="1">
        <v>170</v>
      </c>
      <c r="D210" s="1">
        <v>0</v>
      </c>
      <c r="E210" s="1">
        <v>547</v>
      </c>
      <c r="F210" s="1">
        <v>717</v>
      </c>
      <c r="G210" s="1">
        <v>455</v>
      </c>
      <c r="H210" s="1">
        <v>366</v>
      </c>
      <c r="I210" s="1">
        <v>637</v>
      </c>
      <c r="J210" s="1">
        <v>13559</v>
      </c>
      <c r="K210" s="4">
        <f>Table_1[[#This Row],[PERSON_DAYS]]/Table_1[[#This Row],[ACTIVE CARD]]</f>
        <v>29.8</v>
      </c>
      <c r="L210" s="4" t="e">
        <f ca="1">_xludf.CONCAT(A210,B210)</f>
        <v>#NAME?</v>
      </c>
    </row>
    <row r="211" spans="1:12" ht="15.6" x14ac:dyDescent="0.3">
      <c r="A211" s="1" t="s">
        <v>194</v>
      </c>
      <c r="B211" s="1" t="s">
        <v>227</v>
      </c>
      <c r="C211" s="1">
        <v>186</v>
      </c>
      <c r="D211" s="1">
        <v>5</v>
      </c>
      <c r="E211" s="1">
        <v>290</v>
      </c>
      <c r="F211" s="1">
        <v>481</v>
      </c>
      <c r="G211" s="1">
        <v>247</v>
      </c>
      <c r="H211" s="1">
        <v>189</v>
      </c>
      <c r="I211" s="1">
        <v>336</v>
      </c>
      <c r="J211" s="1">
        <v>7338</v>
      </c>
      <c r="K211" s="4">
        <f>Table_1[[#This Row],[PERSON_DAYS]]/Table_1[[#This Row],[ACTIVE CARD]]</f>
        <v>29.708502024291498</v>
      </c>
      <c r="L211" s="4" t="e">
        <f ca="1">_xludf.CONCAT(A211,B211)</f>
        <v>#NAME?</v>
      </c>
    </row>
    <row r="212" spans="1:12" ht="15.6" x14ac:dyDescent="0.3">
      <c r="A212" s="1" t="s">
        <v>194</v>
      </c>
      <c r="B212" s="1" t="s">
        <v>194</v>
      </c>
      <c r="C212" s="1">
        <v>266</v>
      </c>
      <c r="D212" s="1">
        <v>7</v>
      </c>
      <c r="E212" s="1">
        <v>814</v>
      </c>
      <c r="F212" s="1">
        <v>1087</v>
      </c>
      <c r="G212" s="1">
        <v>453</v>
      </c>
      <c r="H212" s="1">
        <v>378</v>
      </c>
      <c r="I212" s="1">
        <v>697</v>
      </c>
      <c r="J212" s="1">
        <v>13317</v>
      </c>
      <c r="K212" s="4">
        <f>Table_1[[#This Row],[PERSON_DAYS]]/Table_1[[#This Row],[ACTIVE CARD]]</f>
        <v>29.397350993377483</v>
      </c>
      <c r="L212" s="4" t="e">
        <f ca="1">_xludf.CONCAT(A212,B212)</f>
        <v>#NAME?</v>
      </c>
    </row>
    <row r="213" spans="1:12" ht="15.6" x14ac:dyDescent="0.3">
      <c r="A213" s="1" t="s">
        <v>194</v>
      </c>
      <c r="B213" s="1" t="s">
        <v>206</v>
      </c>
      <c r="C213" s="1">
        <v>180</v>
      </c>
      <c r="D213" s="1">
        <v>13</v>
      </c>
      <c r="E213" s="1">
        <v>464</v>
      </c>
      <c r="F213" s="1">
        <v>657</v>
      </c>
      <c r="G213" s="1">
        <v>321</v>
      </c>
      <c r="H213" s="1">
        <v>282</v>
      </c>
      <c r="I213" s="1">
        <v>537</v>
      </c>
      <c r="J213" s="1">
        <v>9237</v>
      </c>
      <c r="K213" s="4">
        <f>Table_1[[#This Row],[PERSON_DAYS]]/Table_1[[#This Row],[ACTIVE CARD]]</f>
        <v>28.77570093457944</v>
      </c>
      <c r="L213" s="4" t="e">
        <f ca="1">_xludf.CONCAT(A213,B213)</f>
        <v>#NAME?</v>
      </c>
    </row>
    <row r="214" spans="1:12" ht="15.6" x14ac:dyDescent="0.3">
      <c r="A214" s="1" t="s">
        <v>194</v>
      </c>
      <c r="B214" s="1" t="s">
        <v>224</v>
      </c>
      <c r="C214" s="1">
        <v>209</v>
      </c>
      <c r="D214" s="1">
        <v>1</v>
      </c>
      <c r="E214" s="1">
        <v>507</v>
      </c>
      <c r="F214" s="1">
        <v>717</v>
      </c>
      <c r="G214" s="1">
        <v>404</v>
      </c>
      <c r="H214" s="1">
        <v>280</v>
      </c>
      <c r="I214" s="1">
        <v>527</v>
      </c>
      <c r="J214" s="1">
        <v>11446</v>
      </c>
      <c r="K214" s="4">
        <f>Table_1[[#This Row],[PERSON_DAYS]]/Table_1[[#This Row],[ACTIVE CARD]]</f>
        <v>28.331683168316832</v>
      </c>
      <c r="L214" s="4" t="e">
        <f ca="1">_xludf.CONCAT(A214,B214)</f>
        <v>#NAME?</v>
      </c>
    </row>
    <row r="215" spans="1:12" ht="15.6" x14ac:dyDescent="0.3">
      <c r="A215" s="1" t="s">
        <v>194</v>
      </c>
      <c r="B215" s="1" t="s">
        <v>222</v>
      </c>
      <c r="C215" s="1">
        <v>89</v>
      </c>
      <c r="D215" s="1">
        <v>5</v>
      </c>
      <c r="E215" s="1">
        <v>346</v>
      </c>
      <c r="F215" s="1">
        <v>440</v>
      </c>
      <c r="G215" s="1">
        <v>257</v>
      </c>
      <c r="H215" s="1">
        <v>146</v>
      </c>
      <c r="I215" s="1">
        <v>269</v>
      </c>
      <c r="J215" s="1">
        <v>6611</v>
      </c>
      <c r="K215" s="4">
        <f>Table_1[[#This Row],[PERSON_DAYS]]/Table_1[[#This Row],[ACTIVE CARD]]</f>
        <v>25.723735408560312</v>
      </c>
      <c r="L215" s="4" t="e">
        <f ca="1">_xludf.CONCAT(A215,B215)</f>
        <v>#NAME?</v>
      </c>
    </row>
    <row r="216" spans="1:12" ht="15.6" x14ac:dyDescent="0.3">
      <c r="A216" s="1" t="s">
        <v>194</v>
      </c>
      <c r="B216" s="1" t="s">
        <v>228</v>
      </c>
      <c r="C216" s="1">
        <v>54</v>
      </c>
      <c r="D216" s="1">
        <v>1</v>
      </c>
      <c r="E216" s="1">
        <v>396</v>
      </c>
      <c r="F216" s="1">
        <v>451</v>
      </c>
      <c r="G216" s="1">
        <v>226</v>
      </c>
      <c r="H216" s="1">
        <v>181</v>
      </c>
      <c r="I216" s="1">
        <v>332</v>
      </c>
      <c r="J216" s="1">
        <v>5526</v>
      </c>
      <c r="K216" s="4">
        <f>Table_1[[#This Row],[PERSON_DAYS]]/Table_1[[#This Row],[ACTIVE CARD]]</f>
        <v>24.451327433628318</v>
      </c>
      <c r="L216" s="4" t="e">
        <f ca="1">_xludf.CONCAT(A216,B216)</f>
        <v>#NAME?</v>
      </c>
    </row>
    <row r="217" spans="1:12" ht="15.6" x14ac:dyDescent="0.3">
      <c r="A217" s="1" t="s">
        <v>194</v>
      </c>
      <c r="B217" s="1" t="s">
        <v>210</v>
      </c>
      <c r="C217" s="1">
        <v>205</v>
      </c>
      <c r="D217" s="1">
        <v>15</v>
      </c>
      <c r="E217" s="1">
        <v>1011</v>
      </c>
      <c r="F217" s="1">
        <v>1231</v>
      </c>
      <c r="G217" s="1">
        <v>658</v>
      </c>
      <c r="H217" s="1">
        <v>498</v>
      </c>
      <c r="I217" s="1">
        <v>1015</v>
      </c>
      <c r="J217" s="1">
        <v>15878</v>
      </c>
      <c r="K217" s="4">
        <f>Table_1[[#This Row],[PERSON_DAYS]]/Table_1[[#This Row],[ACTIVE CARD]]</f>
        <v>24.130699088145896</v>
      </c>
      <c r="L217" s="4" t="e">
        <f ca="1">_xludf.CONCAT(A217,B217)</f>
        <v>#NAME?</v>
      </c>
    </row>
    <row r="218" spans="1:12" ht="15.6" x14ac:dyDescent="0.3">
      <c r="A218" s="1" t="s">
        <v>194</v>
      </c>
      <c r="B218" s="1" t="s">
        <v>202</v>
      </c>
      <c r="C218" s="1">
        <v>0</v>
      </c>
      <c r="D218" s="1">
        <v>0</v>
      </c>
      <c r="E218" s="1">
        <v>102</v>
      </c>
      <c r="F218" s="1">
        <v>102</v>
      </c>
      <c r="G218" s="1">
        <v>95</v>
      </c>
      <c r="H218" s="1">
        <v>78</v>
      </c>
      <c r="I218" s="1">
        <v>141</v>
      </c>
      <c r="J218" s="1">
        <v>2053</v>
      </c>
      <c r="K218" s="4">
        <f>Table_1[[#This Row],[PERSON_DAYS]]/Table_1[[#This Row],[ACTIVE CARD]]</f>
        <v>21.610526315789475</v>
      </c>
      <c r="L218" s="4" t="e">
        <f ca="1">_xludf.CONCAT(A218,B218)</f>
        <v>#NAME?</v>
      </c>
    </row>
    <row r="219" spans="1:12" ht="15.6" x14ac:dyDescent="0.3">
      <c r="A219" s="1" t="s">
        <v>231</v>
      </c>
      <c r="B219" s="1" t="s">
        <v>244</v>
      </c>
      <c r="C219" s="1">
        <v>80</v>
      </c>
      <c r="D219" s="1">
        <v>0</v>
      </c>
      <c r="E219" s="1">
        <v>88</v>
      </c>
      <c r="F219" s="1">
        <v>168</v>
      </c>
      <c r="G219" s="1">
        <v>157</v>
      </c>
      <c r="H219" s="1">
        <v>152</v>
      </c>
      <c r="I219" s="1">
        <v>325</v>
      </c>
      <c r="J219" s="1">
        <v>10632</v>
      </c>
      <c r="K219" s="4">
        <f>Table_1[[#This Row],[PERSON_DAYS]]/Table_1[[#This Row],[ACTIVE CARD]]</f>
        <v>67.71974522292993</v>
      </c>
      <c r="L219" s="4" t="e">
        <f ca="1">_xludf.CONCAT(A219,B219)</f>
        <v>#NAME?</v>
      </c>
    </row>
    <row r="220" spans="1:12" ht="15.6" x14ac:dyDescent="0.3">
      <c r="A220" s="1" t="s">
        <v>231</v>
      </c>
      <c r="B220" s="1" t="s">
        <v>162</v>
      </c>
      <c r="C220" s="1">
        <v>9</v>
      </c>
      <c r="D220" s="1">
        <v>1</v>
      </c>
      <c r="E220" s="1">
        <v>310</v>
      </c>
      <c r="F220" s="1">
        <v>320</v>
      </c>
      <c r="G220" s="1">
        <v>242</v>
      </c>
      <c r="H220" s="1">
        <v>245</v>
      </c>
      <c r="I220" s="1">
        <v>443</v>
      </c>
      <c r="J220" s="1">
        <v>13555</v>
      </c>
      <c r="K220" s="4">
        <f>Table_1[[#This Row],[PERSON_DAYS]]/Table_1[[#This Row],[ACTIVE CARD]]</f>
        <v>56.012396694214878</v>
      </c>
      <c r="L220" s="4" t="e">
        <f ca="1">_xludf.CONCAT(A220,B220)</f>
        <v>#NAME?</v>
      </c>
    </row>
    <row r="221" spans="1:12" ht="15.6" x14ac:dyDescent="0.3">
      <c r="A221" s="1" t="s">
        <v>231</v>
      </c>
      <c r="B221" s="1" t="s">
        <v>237</v>
      </c>
      <c r="C221" s="1">
        <v>26</v>
      </c>
      <c r="D221" s="1">
        <v>0</v>
      </c>
      <c r="E221" s="1">
        <v>137</v>
      </c>
      <c r="F221" s="1">
        <v>163</v>
      </c>
      <c r="G221" s="1">
        <v>158</v>
      </c>
      <c r="H221" s="1">
        <v>155</v>
      </c>
      <c r="I221" s="1">
        <v>309</v>
      </c>
      <c r="J221" s="1">
        <v>8720</v>
      </c>
      <c r="K221" s="4">
        <f>Table_1[[#This Row],[PERSON_DAYS]]/Table_1[[#This Row],[ACTIVE CARD]]</f>
        <v>55.189873417721522</v>
      </c>
      <c r="L221" s="4" t="e">
        <f ca="1">_xludf.CONCAT(A221,B221)</f>
        <v>#NAME?</v>
      </c>
    </row>
    <row r="222" spans="1:12" ht="15.6" x14ac:dyDescent="0.3">
      <c r="A222" s="1" t="s">
        <v>231</v>
      </c>
      <c r="B222" s="1" t="s">
        <v>234</v>
      </c>
      <c r="C222" s="1">
        <v>1</v>
      </c>
      <c r="D222" s="1">
        <v>0</v>
      </c>
      <c r="E222" s="1">
        <v>74</v>
      </c>
      <c r="F222" s="1">
        <v>75</v>
      </c>
      <c r="G222" s="1">
        <v>62</v>
      </c>
      <c r="H222" s="1">
        <v>56</v>
      </c>
      <c r="I222" s="1">
        <v>113</v>
      </c>
      <c r="J222" s="1">
        <v>3019</v>
      </c>
      <c r="K222" s="4">
        <f>Table_1[[#This Row],[PERSON_DAYS]]/Table_1[[#This Row],[ACTIVE CARD]]</f>
        <v>48.693548387096776</v>
      </c>
      <c r="L222" s="4" t="e">
        <f ca="1">_xludf.CONCAT(A222,B222)</f>
        <v>#NAME?</v>
      </c>
    </row>
    <row r="223" spans="1:12" ht="15.6" x14ac:dyDescent="0.3">
      <c r="A223" s="1" t="s">
        <v>231</v>
      </c>
      <c r="B223" s="1" t="s">
        <v>239</v>
      </c>
      <c r="C223" s="1">
        <v>276</v>
      </c>
      <c r="D223" s="1">
        <v>9</v>
      </c>
      <c r="E223" s="1">
        <v>632</v>
      </c>
      <c r="F223" s="1">
        <v>917</v>
      </c>
      <c r="G223" s="1">
        <v>644</v>
      </c>
      <c r="H223" s="1">
        <v>616</v>
      </c>
      <c r="I223" s="1">
        <v>1272</v>
      </c>
      <c r="J223" s="1">
        <v>30203</v>
      </c>
      <c r="K223" s="4">
        <f>Table_1[[#This Row],[PERSON_DAYS]]/Table_1[[#This Row],[ACTIVE CARD]]</f>
        <v>46.899068322981364</v>
      </c>
      <c r="L223" s="4" t="e">
        <f ca="1">_xludf.CONCAT(A223,B223)</f>
        <v>#NAME?</v>
      </c>
    </row>
    <row r="224" spans="1:12" ht="15.6" x14ac:dyDescent="0.3">
      <c r="A224" s="1" t="s">
        <v>231</v>
      </c>
      <c r="B224" s="1" t="s">
        <v>231</v>
      </c>
      <c r="C224" s="1">
        <v>148</v>
      </c>
      <c r="D224" s="1">
        <v>0</v>
      </c>
      <c r="E224" s="1">
        <v>243</v>
      </c>
      <c r="F224" s="1">
        <v>391</v>
      </c>
      <c r="G224" s="1">
        <v>176</v>
      </c>
      <c r="H224" s="1">
        <v>155</v>
      </c>
      <c r="I224" s="1">
        <v>266</v>
      </c>
      <c r="J224" s="1">
        <v>7735</v>
      </c>
      <c r="K224" s="4">
        <f>Table_1[[#This Row],[PERSON_DAYS]]/Table_1[[#This Row],[ACTIVE CARD]]</f>
        <v>43.948863636363633</v>
      </c>
      <c r="L224" s="4" t="e">
        <f ca="1">_xludf.CONCAT(A224,B224)</f>
        <v>#NAME?</v>
      </c>
    </row>
    <row r="225" spans="1:12" ht="15.6" x14ac:dyDescent="0.3">
      <c r="A225" s="1" t="s">
        <v>231</v>
      </c>
      <c r="B225" s="1" t="s">
        <v>246</v>
      </c>
      <c r="C225" s="1">
        <v>54</v>
      </c>
      <c r="D225" s="1">
        <v>0</v>
      </c>
      <c r="E225" s="1">
        <v>217</v>
      </c>
      <c r="F225" s="1">
        <v>271</v>
      </c>
      <c r="G225" s="1">
        <v>243</v>
      </c>
      <c r="H225" s="1">
        <v>226</v>
      </c>
      <c r="I225" s="1">
        <v>415</v>
      </c>
      <c r="J225" s="1">
        <v>10380</v>
      </c>
      <c r="K225" s="4">
        <f>Table_1[[#This Row],[PERSON_DAYS]]/Table_1[[#This Row],[ACTIVE CARD]]</f>
        <v>42.716049382716051</v>
      </c>
      <c r="L225" s="4" t="e">
        <f ca="1">_xludf.CONCAT(A225,B225)</f>
        <v>#NAME?</v>
      </c>
    </row>
    <row r="226" spans="1:12" ht="15.6" x14ac:dyDescent="0.3">
      <c r="A226" s="1" t="s">
        <v>231</v>
      </c>
      <c r="B226" s="1" t="s">
        <v>247</v>
      </c>
      <c r="C226" s="1">
        <v>146</v>
      </c>
      <c r="D226" s="1">
        <v>0</v>
      </c>
      <c r="E226" s="1">
        <v>545</v>
      </c>
      <c r="F226" s="1">
        <v>691</v>
      </c>
      <c r="G226" s="1">
        <v>368</v>
      </c>
      <c r="H226" s="1">
        <v>327</v>
      </c>
      <c r="I226" s="1">
        <v>676</v>
      </c>
      <c r="J226" s="1">
        <v>14141</v>
      </c>
      <c r="K226" s="4">
        <f>Table_1[[#This Row],[PERSON_DAYS]]/Table_1[[#This Row],[ACTIVE CARD]]</f>
        <v>38.426630434782609</v>
      </c>
      <c r="L226" s="4" t="e">
        <f ca="1">_xludf.CONCAT(A226,B226)</f>
        <v>#NAME?</v>
      </c>
    </row>
    <row r="227" spans="1:12" ht="15.6" x14ac:dyDescent="0.3">
      <c r="A227" s="1" t="s">
        <v>231</v>
      </c>
      <c r="B227" s="1" t="s">
        <v>33</v>
      </c>
      <c r="C227" s="1">
        <v>18</v>
      </c>
      <c r="D227" s="1">
        <v>0</v>
      </c>
      <c r="E227" s="1">
        <v>144</v>
      </c>
      <c r="F227" s="1">
        <v>162</v>
      </c>
      <c r="G227" s="1">
        <v>136</v>
      </c>
      <c r="H227" s="1">
        <v>119</v>
      </c>
      <c r="I227" s="1">
        <v>242</v>
      </c>
      <c r="J227" s="1">
        <v>4894</v>
      </c>
      <c r="K227" s="4">
        <f>Table_1[[#This Row],[PERSON_DAYS]]/Table_1[[#This Row],[ACTIVE CARD]]</f>
        <v>35.985294117647058</v>
      </c>
      <c r="L227" s="4" t="e">
        <f ca="1">_xludf.CONCAT(A227,B227)</f>
        <v>#NAME?</v>
      </c>
    </row>
    <row r="228" spans="1:12" ht="15.6" x14ac:dyDescent="0.3">
      <c r="A228" s="1" t="s">
        <v>231</v>
      </c>
      <c r="B228" s="1" t="s">
        <v>242</v>
      </c>
      <c r="C228" s="1">
        <v>16</v>
      </c>
      <c r="D228" s="1">
        <v>0</v>
      </c>
      <c r="E228" s="1">
        <v>101</v>
      </c>
      <c r="F228" s="1">
        <v>117</v>
      </c>
      <c r="G228" s="1">
        <v>106</v>
      </c>
      <c r="H228" s="1">
        <v>96</v>
      </c>
      <c r="I228" s="1">
        <v>171</v>
      </c>
      <c r="J228" s="1">
        <v>3779</v>
      </c>
      <c r="K228" s="4">
        <f>Table_1[[#This Row],[PERSON_DAYS]]/Table_1[[#This Row],[ACTIVE CARD]]</f>
        <v>35.650943396226417</v>
      </c>
      <c r="L228" s="4" t="e">
        <f ca="1">_xludf.CONCAT(A228,B228)</f>
        <v>#NAME?</v>
      </c>
    </row>
    <row r="229" spans="1:12" ht="15.6" x14ac:dyDescent="0.3">
      <c r="A229" s="1" t="s">
        <v>231</v>
      </c>
      <c r="B229" s="1" t="s">
        <v>252</v>
      </c>
      <c r="C229" s="1">
        <v>81</v>
      </c>
      <c r="D229" s="1">
        <v>7</v>
      </c>
      <c r="E229" s="1">
        <v>602</v>
      </c>
      <c r="F229" s="1">
        <v>690</v>
      </c>
      <c r="G229" s="1">
        <v>498</v>
      </c>
      <c r="H229" s="1">
        <v>471</v>
      </c>
      <c r="I229" s="1">
        <v>806</v>
      </c>
      <c r="J229" s="1">
        <v>17142</v>
      </c>
      <c r="K229" s="4">
        <f>Table_1[[#This Row],[PERSON_DAYS]]/Table_1[[#This Row],[ACTIVE CARD]]</f>
        <v>34.421686746987952</v>
      </c>
      <c r="L229" s="4" t="e">
        <f ca="1">_xludf.CONCAT(A229,B229)</f>
        <v>#NAME?</v>
      </c>
    </row>
    <row r="230" spans="1:12" ht="15.6" x14ac:dyDescent="0.3">
      <c r="A230" s="1" t="s">
        <v>231</v>
      </c>
      <c r="B230" s="1" t="s">
        <v>243</v>
      </c>
      <c r="C230" s="1">
        <v>167</v>
      </c>
      <c r="D230" s="1">
        <v>0</v>
      </c>
      <c r="E230" s="1">
        <v>235</v>
      </c>
      <c r="F230" s="1">
        <v>402</v>
      </c>
      <c r="G230" s="1">
        <v>257</v>
      </c>
      <c r="H230" s="1">
        <v>195</v>
      </c>
      <c r="I230" s="1">
        <v>361</v>
      </c>
      <c r="J230" s="1">
        <v>8485</v>
      </c>
      <c r="K230" s="4">
        <f>Table_1[[#This Row],[PERSON_DAYS]]/Table_1[[#This Row],[ACTIVE CARD]]</f>
        <v>33.01556420233463</v>
      </c>
      <c r="L230" s="4" t="e">
        <f ca="1">_xludf.CONCAT(A230,B230)</f>
        <v>#NAME?</v>
      </c>
    </row>
    <row r="231" spans="1:12" ht="15.6" x14ac:dyDescent="0.3">
      <c r="A231" s="1" t="s">
        <v>231</v>
      </c>
      <c r="B231" s="1" t="s">
        <v>241</v>
      </c>
      <c r="C231" s="1">
        <v>80</v>
      </c>
      <c r="D231" s="1">
        <v>0</v>
      </c>
      <c r="E231" s="1">
        <v>181</v>
      </c>
      <c r="F231" s="1">
        <v>261</v>
      </c>
      <c r="G231" s="1">
        <v>197</v>
      </c>
      <c r="H231" s="1">
        <v>165</v>
      </c>
      <c r="I231" s="1">
        <v>307</v>
      </c>
      <c r="J231" s="1">
        <v>6385</v>
      </c>
      <c r="K231" s="4">
        <f>Table_1[[#This Row],[PERSON_DAYS]]/Table_1[[#This Row],[ACTIVE CARD]]</f>
        <v>32.411167512690355</v>
      </c>
      <c r="L231" s="4" t="e">
        <f ca="1">_xludf.CONCAT(A231,B231)</f>
        <v>#NAME?</v>
      </c>
    </row>
    <row r="232" spans="1:12" ht="15.6" x14ac:dyDescent="0.3">
      <c r="A232" s="1" t="s">
        <v>231</v>
      </c>
      <c r="B232" s="1" t="s">
        <v>249</v>
      </c>
      <c r="C232" s="1">
        <v>55</v>
      </c>
      <c r="D232" s="1">
        <v>0</v>
      </c>
      <c r="E232" s="1">
        <v>218</v>
      </c>
      <c r="F232" s="1">
        <v>273</v>
      </c>
      <c r="G232" s="1">
        <v>179</v>
      </c>
      <c r="H232" s="1">
        <v>157</v>
      </c>
      <c r="I232" s="1">
        <v>288</v>
      </c>
      <c r="J232" s="1">
        <v>5726</v>
      </c>
      <c r="K232" s="4">
        <f>Table_1[[#This Row],[PERSON_DAYS]]/Table_1[[#This Row],[ACTIVE CARD]]</f>
        <v>31.988826815642458</v>
      </c>
      <c r="L232" s="4" t="e">
        <f ca="1">_xludf.CONCAT(A232,B232)</f>
        <v>#NAME?</v>
      </c>
    </row>
    <row r="233" spans="1:12" ht="15.6" x14ac:dyDescent="0.3">
      <c r="A233" s="1" t="s">
        <v>231</v>
      </c>
      <c r="B233" s="1" t="s">
        <v>233</v>
      </c>
      <c r="C233" s="1">
        <v>29</v>
      </c>
      <c r="D233" s="1">
        <v>0</v>
      </c>
      <c r="E233" s="1">
        <v>169</v>
      </c>
      <c r="F233" s="1">
        <v>198</v>
      </c>
      <c r="G233" s="1">
        <v>193</v>
      </c>
      <c r="H233" s="1">
        <v>168</v>
      </c>
      <c r="I233" s="1">
        <v>344</v>
      </c>
      <c r="J233" s="1">
        <v>6077</v>
      </c>
      <c r="K233" s="4">
        <f>Table_1[[#This Row],[PERSON_DAYS]]/Table_1[[#This Row],[ACTIVE CARD]]</f>
        <v>31.487046632124354</v>
      </c>
      <c r="L233" s="4" t="e">
        <f ca="1">_xludf.CONCAT(A233,B233)</f>
        <v>#NAME?</v>
      </c>
    </row>
    <row r="234" spans="1:12" ht="15.6" x14ac:dyDescent="0.3">
      <c r="A234" s="1" t="s">
        <v>231</v>
      </c>
      <c r="B234" s="1" t="s">
        <v>238</v>
      </c>
      <c r="C234" s="1">
        <v>81</v>
      </c>
      <c r="D234" s="1">
        <v>19</v>
      </c>
      <c r="E234" s="1">
        <v>161</v>
      </c>
      <c r="F234" s="1">
        <v>261</v>
      </c>
      <c r="G234" s="1">
        <v>204</v>
      </c>
      <c r="H234" s="1">
        <v>179</v>
      </c>
      <c r="I234" s="1">
        <v>303</v>
      </c>
      <c r="J234" s="1">
        <v>6145</v>
      </c>
      <c r="K234" s="4">
        <f>Table_1[[#This Row],[PERSON_DAYS]]/Table_1[[#This Row],[ACTIVE CARD]]</f>
        <v>30.122549019607842</v>
      </c>
      <c r="L234" s="4" t="e">
        <f ca="1">_xludf.CONCAT(A234,B234)</f>
        <v>#NAME?</v>
      </c>
    </row>
    <row r="235" spans="1:12" ht="15.6" x14ac:dyDescent="0.3">
      <c r="A235" s="1" t="s">
        <v>231</v>
      </c>
      <c r="B235" s="1" t="s">
        <v>245</v>
      </c>
      <c r="C235" s="1">
        <v>135</v>
      </c>
      <c r="D235" s="1">
        <v>0</v>
      </c>
      <c r="E235" s="1">
        <v>249</v>
      </c>
      <c r="F235" s="1">
        <v>384</v>
      </c>
      <c r="G235" s="1">
        <v>265</v>
      </c>
      <c r="H235" s="1">
        <v>209</v>
      </c>
      <c r="I235" s="1">
        <v>391</v>
      </c>
      <c r="J235" s="1">
        <v>7978</v>
      </c>
      <c r="K235" s="4">
        <f>Table_1[[#This Row],[PERSON_DAYS]]/Table_1[[#This Row],[ACTIVE CARD]]</f>
        <v>30.10566037735849</v>
      </c>
      <c r="L235" s="4" t="e">
        <f ca="1">_xludf.CONCAT(A235,B235)</f>
        <v>#NAME?</v>
      </c>
    </row>
    <row r="236" spans="1:12" ht="15.6" x14ac:dyDescent="0.3">
      <c r="A236" s="1" t="s">
        <v>231</v>
      </c>
      <c r="B236" s="1" t="s">
        <v>250</v>
      </c>
      <c r="C236" s="1">
        <v>117</v>
      </c>
      <c r="D236" s="1">
        <v>20</v>
      </c>
      <c r="E236" s="1">
        <v>403</v>
      </c>
      <c r="F236" s="1">
        <v>540</v>
      </c>
      <c r="G236" s="1">
        <v>275</v>
      </c>
      <c r="H236" s="1">
        <v>200</v>
      </c>
      <c r="I236" s="1">
        <v>390</v>
      </c>
      <c r="J236" s="1">
        <v>8263</v>
      </c>
      <c r="K236" s="4">
        <f>Table_1[[#This Row],[PERSON_DAYS]]/Table_1[[#This Row],[ACTIVE CARD]]</f>
        <v>30.047272727272727</v>
      </c>
      <c r="L236" s="4" t="e">
        <f ca="1">_xludf.CONCAT(A236,B236)</f>
        <v>#NAME?</v>
      </c>
    </row>
    <row r="237" spans="1:12" ht="15.6" x14ac:dyDescent="0.3">
      <c r="A237" s="1" t="s">
        <v>231</v>
      </c>
      <c r="B237" s="1" t="s">
        <v>232</v>
      </c>
      <c r="C237" s="1">
        <v>1</v>
      </c>
      <c r="D237" s="1">
        <v>0</v>
      </c>
      <c r="E237" s="1">
        <v>122</v>
      </c>
      <c r="F237" s="1">
        <v>123</v>
      </c>
      <c r="G237" s="1">
        <v>108</v>
      </c>
      <c r="H237" s="1">
        <v>89</v>
      </c>
      <c r="I237" s="1">
        <v>179</v>
      </c>
      <c r="J237" s="1">
        <v>3219</v>
      </c>
      <c r="K237" s="4">
        <f>Table_1[[#This Row],[PERSON_DAYS]]/Table_1[[#This Row],[ACTIVE CARD]]</f>
        <v>29.805555555555557</v>
      </c>
      <c r="L237" s="4" t="e">
        <f ca="1">_xludf.CONCAT(A237,B237)</f>
        <v>#NAME?</v>
      </c>
    </row>
    <row r="238" spans="1:12" ht="15.6" x14ac:dyDescent="0.3">
      <c r="A238" s="1" t="s">
        <v>231</v>
      </c>
      <c r="B238" s="1" t="s">
        <v>236</v>
      </c>
      <c r="C238" s="1">
        <v>176</v>
      </c>
      <c r="D238" s="1">
        <v>0</v>
      </c>
      <c r="E238" s="1">
        <v>308</v>
      </c>
      <c r="F238" s="1">
        <v>484</v>
      </c>
      <c r="G238" s="1">
        <v>315</v>
      </c>
      <c r="H238" s="1">
        <v>282</v>
      </c>
      <c r="I238" s="1">
        <v>661</v>
      </c>
      <c r="J238" s="1">
        <v>9029</v>
      </c>
      <c r="K238" s="4">
        <f>Table_1[[#This Row],[PERSON_DAYS]]/Table_1[[#This Row],[ACTIVE CARD]]</f>
        <v>28.663492063492065</v>
      </c>
      <c r="L238" s="4" t="e">
        <f ca="1">_xludf.CONCAT(A238,B238)</f>
        <v>#NAME?</v>
      </c>
    </row>
    <row r="239" spans="1:12" ht="15.6" x14ac:dyDescent="0.3">
      <c r="A239" s="1" t="s">
        <v>231</v>
      </c>
      <c r="B239" s="1" t="s">
        <v>235</v>
      </c>
      <c r="C239" s="1">
        <v>41</v>
      </c>
      <c r="D239" s="1">
        <v>1</v>
      </c>
      <c r="E239" s="1">
        <v>129</v>
      </c>
      <c r="F239" s="1">
        <v>171</v>
      </c>
      <c r="G239" s="1">
        <v>157</v>
      </c>
      <c r="H239" s="1">
        <v>149</v>
      </c>
      <c r="I239" s="1">
        <v>241</v>
      </c>
      <c r="J239" s="1">
        <v>4478</v>
      </c>
      <c r="K239" s="4">
        <f>Table_1[[#This Row],[PERSON_DAYS]]/Table_1[[#This Row],[ACTIVE CARD]]</f>
        <v>28.522292993630572</v>
      </c>
      <c r="L239" s="4" t="e">
        <f ca="1">_xludf.CONCAT(A239,B239)</f>
        <v>#NAME?</v>
      </c>
    </row>
    <row r="240" spans="1:12" ht="15.6" x14ac:dyDescent="0.3">
      <c r="A240" s="1" t="s">
        <v>231</v>
      </c>
      <c r="B240" s="1" t="s">
        <v>251</v>
      </c>
      <c r="C240" s="1">
        <v>157</v>
      </c>
      <c r="D240" s="1">
        <v>1</v>
      </c>
      <c r="E240" s="1">
        <v>234</v>
      </c>
      <c r="F240" s="1">
        <v>392</v>
      </c>
      <c r="G240" s="1">
        <v>241</v>
      </c>
      <c r="H240" s="1">
        <v>184</v>
      </c>
      <c r="I240" s="1">
        <v>329</v>
      </c>
      <c r="J240" s="1">
        <v>6667</v>
      </c>
      <c r="K240" s="4">
        <f>Table_1[[#This Row],[PERSON_DAYS]]/Table_1[[#This Row],[ACTIVE CARD]]</f>
        <v>27.663900414937761</v>
      </c>
      <c r="L240" s="4" t="e">
        <f ca="1">_xludf.CONCAT(A240,B240)</f>
        <v>#NAME?</v>
      </c>
    </row>
    <row r="241" spans="1:12" ht="15.6" x14ac:dyDescent="0.3">
      <c r="A241" s="1" t="s">
        <v>231</v>
      </c>
      <c r="B241" s="1" t="s">
        <v>248</v>
      </c>
      <c r="C241" s="1">
        <v>46</v>
      </c>
      <c r="D241" s="1">
        <v>1</v>
      </c>
      <c r="E241" s="1">
        <v>260</v>
      </c>
      <c r="F241" s="1">
        <v>307</v>
      </c>
      <c r="G241" s="1">
        <v>244</v>
      </c>
      <c r="H241" s="1">
        <v>200</v>
      </c>
      <c r="I241" s="1">
        <v>329</v>
      </c>
      <c r="J241" s="1">
        <v>5411</v>
      </c>
      <c r="K241" s="4">
        <f>Table_1[[#This Row],[PERSON_DAYS]]/Table_1[[#This Row],[ACTIVE CARD]]</f>
        <v>22.17622950819672</v>
      </c>
      <c r="L241" s="4" t="e">
        <f ca="1">_xludf.CONCAT(A241,B241)</f>
        <v>#NAME?</v>
      </c>
    </row>
    <row r="242" spans="1:12" ht="15.6" x14ac:dyDescent="0.3">
      <c r="A242" s="1" t="s">
        <v>231</v>
      </c>
      <c r="B242" s="1" t="s">
        <v>240</v>
      </c>
      <c r="C242" s="1">
        <v>57</v>
      </c>
      <c r="D242" s="1">
        <v>2</v>
      </c>
      <c r="E242" s="1">
        <v>152</v>
      </c>
      <c r="F242" s="1">
        <v>211</v>
      </c>
      <c r="G242" s="1">
        <v>146</v>
      </c>
      <c r="H242" s="1">
        <v>81</v>
      </c>
      <c r="I242" s="1">
        <v>135</v>
      </c>
      <c r="J242" s="1">
        <v>1895</v>
      </c>
      <c r="K242" s="4">
        <f>Table_1[[#This Row],[PERSON_DAYS]]/Table_1[[#This Row],[ACTIVE CARD]]</f>
        <v>12.979452054794521</v>
      </c>
      <c r="L242" s="4" t="e">
        <f ca="1">_xludf.CONCAT(A242,B242)</f>
        <v>#NAME?</v>
      </c>
    </row>
    <row r="243" spans="1:12" ht="15.6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4"/>
      <c r="L243" s="4"/>
    </row>
    <row r="244" spans="1:12" ht="15.6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4"/>
      <c r="L244" s="4"/>
    </row>
    <row r="245" spans="1:12" ht="15.6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4"/>
      <c r="L245" s="4"/>
    </row>
    <row r="246" spans="1:12" ht="15.6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4"/>
      <c r="L246" s="4"/>
    </row>
    <row r="247" spans="1:12" ht="15.6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4"/>
      <c r="L247" s="4"/>
    </row>
    <row r="248" spans="1:12" ht="15.6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4"/>
      <c r="L248" s="4"/>
    </row>
    <row r="249" spans="1:12" ht="15.6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4"/>
      <c r="L249" s="4"/>
    </row>
    <row r="250" spans="1:12" ht="15.6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4"/>
      <c r="L250" s="4"/>
    </row>
    <row r="251" spans="1:12" ht="15.6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4"/>
      <c r="L251" s="4"/>
    </row>
    <row r="252" spans="1:12" ht="15.6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4"/>
      <c r="L252" s="4"/>
    </row>
    <row r="253" spans="1:12" ht="15.6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4"/>
      <c r="L253" s="4"/>
    </row>
    <row r="254" spans="1:12" ht="15.6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4"/>
      <c r="L254" s="4"/>
    </row>
    <row r="255" spans="1:12" ht="15.6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4"/>
      <c r="L255" s="4"/>
    </row>
    <row r="256" spans="1:12" ht="15.6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4"/>
      <c r="L256" s="4"/>
    </row>
    <row r="257" spans="1:12" ht="15.6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4"/>
      <c r="L257" s="4"/>
    </row>
    <row r="258" spans="1:12" ht="15.6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4"/>
      <c r="L258" s="4"/>
    </row>
    <row r="259" spans="1:12" ht="15.6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4"/>
      <c r="L259" s="4"/>
    </row>
    <row r="260" spans="1:12" ht="15.6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4"/>
      <c r="L260" s="4"/>
    </row>
    <row r="261" spans="1:12" ht="15.6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4"/>
      <c r="L261" s="4"/>
    </row>
    <row r="262" spans="1:12" ht="15.6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4"/>
      <c r="L262" s="4"/>
    </row>
    <row r="263" spans="1:12" ht="15.6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4"/>
      <c r="L263" s="4"/>
    </row>
    <row r="264" spans="1:12" ht="15.6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4"/>
      <c r="L264" s="4"/>
    </row>
    <row r="265" spans="1:12" ht="15.6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4"/>
      <c r="L265" s="4"/>
    </row>
    <row r="266" spans="1:12" ht="15.6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4"/>
      <c r="L266" s="4"/>
    </row>
    <row r="267" spans="1:12" ht="15.6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4"/>
      <c r="L267" s="4"/>
    </row>
    <row r="268" spans="1:12" ht="15.6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4"/>
      <c r="L268" s="4"/>
    </row>
    <row r="269" spans="1:12" ht="15.6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4"/>
      <c r="L269" s="4"/>
    </row>
    <row r="270" spans="1:12" ht="15.6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4"/>
      <c r="L270" s="4"/>
    </row>
    <row r="271" spans="1:12" ht="15.6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4"/>
      <c r="L271" s="4"/>
    </row>
    <row r="272" spans="1:12" ht="15.6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4"/>
      <c r="L272" s="4"/>
    </row>
    <row r="273" spans="1:12" ht="15.6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4"/>
      <c r="L273" s="4"/>
    </row>
    <row r="274" spans="1:12" ht="15.6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4"/>
      <c r="L274" s="4"/>
    </row>
    <row r="275" spans="1:12" ht="15.6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4"/>
      <c r="L275" s="4"/>
    </row>
    <row r="276" spans="1:12" ht="15.6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4"/>
      <c r="L276" s="4"/>
    </row>
    <row r="277" spans="1:12" ht="15.6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4"/>
      <c r="L277" s="4"/>
    </row>
    <row r="278" spans="1:12" ht="15.6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4"/>
      <c r="L278" s="4"/>
    </row>
    <row r="279" spans="1:12" ht="15.6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4"/>
      <c r="L279" s="4"/>
    </row>
    <row r="280" spans="1:12" ht="15.6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4"/>
      <c r="L280" s="4"/>
    </row>
    <row r="281" spans="1:12" ht="15.6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4"/>
      <c r="L281" s="4"/>
    </row>
    <row r="282" spans="1:12" ht="15.6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4"/>
      <c r="L282" s="4"/>
    </row>
    <row r="283" spans="1:12" ht="15.6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4"/>
      <c r="L283" s="4"/>
    </row>
    <row r="284" spans="1:12" ht="15.6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4"/>
      <c r="L284" s="4"/>
    </row>
    <row r="285" spans="1:12" ht="15.6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4"/>
      <c r="L285" s="4"/>
    </row>
    <row r="286" spans="1:12" ht="15.6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4"/>
      <c r="L286" s="4"/>
    </row>
    <row r="287" spans="1:12" ht="15.6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4"/>
      <c r="L287" s="4"/>
    </row>
    <row r="288" spans="1:12" ht="15.6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4"/>
      <c r="L288" s="4"/>
    </row>
    <row r="289" spans="1:12" ht="15.6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4"/>
      <c r="L289" s="4"/>
    </row>
    <row r="290" spans="1:12" ht="15.6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4"/>
      <c r="L290" s="4"/>
    </row>
    <row r="291" spans="1:12" ht="15.6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4"/>
      <c r="L291" s="4"/>
    </row>
    <row r="292" spans="1:12" ht="15.6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4"/>
      <c r="L292" s="4"/>
    </row>
    <row r="293" spans="1:12" ht="15.6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4"/>
      <c r="L293" s="4"/>
    </row>
    <row r="294" spans="1:12" ht="15.6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4"/>
      <c r="L294" s="4"/>
    </row>
    <row r="295" spans="1:12" ht="15.6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4"/>
      <c r="L295" s="4"/>
    </row>
    <row r="296" spans="1:12" ht="15.6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4"/>
      <c r="L296" s="4"/>
    </row>
    <row r="297" spans="1:12" ht="15.6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4"/>
      <c r="L297" s="4"/>
    </row>
    <row r="298" spans="1:12" ht="15.6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4"/>
      <c r="L298" s="4"/>
    </row>
    <row r="299" spans="1:12" ht="15.6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4"/>
      <c r="L299" s="4"/>
    </row>
    <row r="300" spans="1:12" ht="15.6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4"/>
      <c r="L300" s="4"/>
    </row>
    <row r="301" spans="1:12" ht="15.6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4"/>
      <c r="L301" s="4"/>
    </row>
    <row r="302" spans="1:12" ht="15.6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4"/>
      <c r="L302" s="4"/>
    </row>
    <row r="303" spans="1:12" ht="15.6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4"/>
      <c r="L303" s="4"/>
    </row>
    <row r="304" spans="1:12" ht="15.6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4"/>
      <c r="L304" s="4"/>
    </row>
    <row r="305" spans="1:12" ht="15.6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4"/>
      <c r="L305" s="4"/>
    </row>
    <row r="306" spans="1:12" ht="15.6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4"/>
      <c r="L306" s="4"/>
    </row>
    <row r="307" spans="1:12" ht="15.6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4"/>
      <c r="L307" s="4"/>
    </row>
    <row r="308" spans="1:12" ht="15.6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4"/>
      <c r="L308" s="4"/>
    </row>
    <row r="309" spans="1:12" ht="15.6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4"/>
      <c r="L309" s="4"/>
    </row>
    <row r="310" spans="1:12" ht="15.6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4"/>
      <c r="L310" s="4"/>
    </row>
    <row r="311" spans="1:12" ht="15.6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4"/>
      <c r="L311" s="4"/>
    </row>
    <row r="312" spans="1:12" ht="15.6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4"/>
      <c r="L312" s="4"/>
    </row>
    <row r="313" spans="1:12" ht="15.6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4"/>
      <c r="L313" s="4"/>
    </row>
    <row r="314" spans="1:12" ht="15.6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4"/>
      <c r="L314" s="4"/>
    </row>
    <row r="315" spans="1:12" ht="15.6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4"/>
      <c r="L315" s="4"/>
    </row>
    <row r="316" spans="1:12" ht="15.6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4"/>
      <c r="L316" s="4"/>
    </row>
    <row r="317" spans="1:12" ht="15.6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4"/>
      <c r="L317" s="4"/>
    </row>
    <row r="318" spans="1:12" ht="15.6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4"/>
      <c r="L318" s="4"/>
    </row>
    <row r="319" spans="1:12" ht="15.6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4"/>
      <c r="L319" s="4"/>
    </row>
    <row r="320" spans="1:12" ht="15.6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4"/>
      <c r="L320" s="4"/>
    </row>
    <row r="321" spans="1:12" ht="15.6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4"/>
      <c r="L321" s="4"/>
    </row>
    <row r="322" spans="1:12" ht="15.6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4"/>
      <c r="L322" s="4"/>
    </row>
    <row r="323" spans="1:12" ht="15.6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4"/>
      <c r="L323" s="4"/>
    </row>
    <row r="324" spans="1:12" ht="15.6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4"/>
      <c r="L324" s="4"/>
    </row>
    <row r="325" spans="1:12" ht="15.6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4"/>
      <c r="L325" s="4"/>
    </row>
    <row r="326" spans="1:12" ht="15.6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4"/>
      <c r="L326" s="4"/>
    </row>
    <row r="327" spans="1:12" ht="15.6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4"/>
      <c r="L327" s="4"/>
    </row>
    <row r="328" spans="1:12" ht="15.6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4"/>
      <c r="L328" s="4"/>
    </row>
    <row r="329" spans="1:12" ht="15.6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4"/>
      <c r="L329" s="4"/>
    </row>
    <row r="330" spans="1:12" ht="15.6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4"/>
      <c r="L330" s="4"/>
    </row>
    <row r="331" spans="1:12" ht="15.6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4"/>
      <c r="L331" s="4"/>
    </row>
    <row r="332" spans="1:12" ht="15.6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4"/>
      <c r="L332" s="4"/>
    </row>
    <row r="333" spans="1:12" ht="15.6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4"/>
      <c r="L333" s="4"/>
    </row>
    <row r="334" spans="1:12" ht="15.6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4"/>
      <c r="L334" s="4"/>
    </row>
    <row r="335" spans="1:12" ht="15.6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4"/>
      <c r="L335" s="4"/>
    </row>
    <row r="336" spans="1:12" ht="15.6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4"/>
      <c r="L336" s="4"/>
    </row>
    <row r="337" spans="1:12" ht="15.6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4"/>
      <c r="L337" s="4"/>
    </row>
    <row r="338" spans="1:12" ht="15.6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4"/>
      <c r="L338" s="4"/>
    </row>
    <row r="339" spans="1:12" ht="15.6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4"/>
      <c r="L339" s="4"/>
    </row>
    <row r="340" spans="1:12" ht="15.6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4"/>
      <c r="L340" s="4"/>
    </row>
    <row r="341" spans="1:12" ht="15.6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4"/>
      <c r="L341" s="4"/>
    </row>
    <row r="342" spans="1:12" ht="15.6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4"/>
      <c r="L342" s="4"/>
    </row>
    <row r="343" spans="1:12" ht="15.6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4"/>
      <c r="L343" s="4"/>
    </row>
    <row r="344" spans="1:12" ht="15.6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4"/>
      <c r="L344" s="4"/>
    </row>
    <row r="345" spans="1:12" ht="15.6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4"/>
      <c r="L345" s="4"/>
    </row>
    <row r="346" spans="1:12" ht="15.6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4"/>
      <c r="L346" s="4"/>
    </row>
    <row r="347" spans="1:12" ht="15.6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4"/>
      <c r="L347" s="4"/>
    </row>
    <row r="348" spans="1:12" ht="15.6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4"/>
      <c r="L348" s="4"/>
    </row>
    <row r="349" spans="1:12" ht="15.6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4"/>
      <c r="L349" s="4"/>
    </row>
    <row r="350" spans="1:12" ht="15.6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4"/>
      <c r="L350" s="4"/>
    </row>
    <row r="351" spans="1:12" ht="15.6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4"/>
      <c r="L351" s="4"/>
    </row>
    <row r="352" spans="1:12" ht="15.6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4"/>
      <c r="L352" s="4"/>
    </row>
    <row r="353" spans="1:12" ht="15.6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4"/>
      <c r="L353" s="4"/>
    </row>
    <row r="354" spans="1:12" ht="15.6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4"/>
      <c r="L354" s="4"/>
    </row>
    <row r="355" spans="1:12" ht="15.6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4"/>
      <c r="L355" s="4"/>
    </row>
    <row r="356" spans="1:12" ht="15.6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4"/>
      <c r="L356" s="4"/>
    </row>
    <row r="357" spans="1:12" ht="15.6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4"/>
      <c r="L357" s="4"/>
    </row>
    <row r="358" spans="1:12" ht="15.6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4"/>
      <c r="L358" s="4"/>
    </row>
    <row r="359" spans="1:12" ht="15.6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4"/>
      <c r="L359" s="4"/>
    </row>
    <row r="360" spans="1:12" ht="15.6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4"/>
      <c r="L360" s="4"/>
    </row>
    <row r="361" spans="1:12" ht="15.6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4"/>
      <c r="L361" s="4"/>
    </row>
    <row r="362" spans="1:12" ht="15.6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4"/>
      <c r="L362" s="4"/>
    </row>
    <row r="363" spans="1:12" ht="15.6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4"/>
      <c r="L363" s="4"/>
    </row>
    <row r="364" spans="1:12" ht="15.6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4"/>
      <c r="L364" s="4"/>
    </row>
    <row r="365" spans="1:12" ht="15.6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4"/>
      <c r="L365" s="4"/>
    </row>
    <row r="366" spans="1:12" ht="15.6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4"/>
      <c r="L366" s="4"/>
    </row>
    <row r="367" spans="1:12" ht="15.6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4"/>
      <c r="L367" s="4"/>
    </row>
    <row r="368" spans="1:12" ht="15.6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4"/>
      <c r="L368" s="4"/>
    </row>
    <row r="369" spans="1:12" ht="15.6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4"/>
      <c r="L369" s="4"/>
    </row>
    <row r="370" spans="1:12" ht="15.6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4"/>
      <c r="L370" s="4"/>
    </row>
    <row r="371" spans="1:12" ht="15.6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4"/>
      <c r="L371" s="4"/>
    </row>
    <row r="372" spans="1:12" ht="15.6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4"/>
      <c r="L372" s="4"/>
    </row>
    <row r="373" spans="1:12" ht="15.6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4"/>
      <c r="L373" s="4"/>
    </row>
    <row r="374" spans="1:12" ht="15.6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4"/>
      <c r="L374" s="4"/>
    </row>
    <row r="375" spans="1:12" ht="15.6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4"/>
      <c r="L375" s="4"/>
    </row>
    <row r="376" spans="1:12" ht="15.6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4"/>
      <c r="L376" s="4"/>
    </row>
    <row r="377" spans="1:12" ht="15.6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4"/>
      <c r="L377" s="4"/>
    </row>
    <row r="378" spans="1:12" ht="15.6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4"/>
      <c r="L378" s="4"/>
    </row>
    <row r="379" spans="1:12" ht="15.6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4"/>
      <c r="L379" s="4"/>
    </row>
    <row r="380" spans="1:12" ht="15.6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4"/>
      <c r="L380" s="4"/>
    </row>
    <row r="381" spans="1:12" ht="15.6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</row>
    <row r="382" spans="1:12" ht="15.6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4"/>
      <c r="L382" s="4"/>
    </row>
    <row r="383" spans="1:12" ht="15.6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</row>
    <row r="384" spans="1:12" ht="15.6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4"/>
      <c r="L384" s="4"/>
    </row>
    <row r="385" spans="1:12" ht="15.6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</row>
    <row r="386" spans="1:12" ht="15.6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4"/>
      <c r="L386" s="4"/>
    </row>
    <row r="387" spans="1:12" ht="15.6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4"/>
      <c r="L387" s="4"/>
    </row>
    <row r="388" spans="1:12" ht="15.6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4"/>
      <c r="L388" s="4"/>
    </row>
    <row r="389" spans="1:12" ht="15.6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</row>
    <row r="390" spans="1:12" ht="15.6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4"/>
      <c r="L390" s="4"/>
    </row>
    <row r="391" spans="1:12" ht="15.6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</row>
    <row r="392" spans="1:12" ht="15.6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4"/>
      <c r="L392" s="4"/>
    </row>
    <row r="393" spans="1:12" ht="15.6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</row>
    <row r="394" spans="1:12" ht="15.6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4"/>
      <c r="L394" s="4"/>
    </row>
    <row r="395" spans="1:12" ht="15.6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</row>
    <row r="396" spans="1:12" ht="15.6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4"/>
      <c r="L396" s="4"/>
    </row>
    <row r="397" spans="1:12" ht="15.6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4"/>
      <c r="L397" s="4"/>
    </row>
    <row r="398" spans="1:12" ht="15.6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4"/>
      <c r="L398" s="4"/>
    </row>
    <row r="399" spans="1:12" ht="15.6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</row>
    <row r="400" spans="1:12" ht="15.6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4"/>
      <c r="L400" s="4"/>
    </row>
    <row r="401" spans="1:12" ht="15.6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</row>
    <row r="402" spans="1:12" ht="15.6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4"/>
      <c r="L402" s="4"/>
    </row>
    <row r="403" spans="1:12" ht="15.6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</row>
    <row r="404" spans="1:12" ht="15.6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4"/>
      <c r="L404" s="4"/>
    </row>
    <row r="405" spans="1:12" ht="15.6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4"/>
      <c r="L405" s="4"/>
    </row>
    <row r="406" spans="1:12" ht="15.6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4"/>
      <c r="L406" s="4"/>
    </row>
    <row r="407" spans="1:12" ht="15.6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</row>
    <row r="408" spans="1:12" ht="15.6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4"/>
      <c r="L408" s="4"/>
    </row>
    <row r="409" spans="1:12" ht="15.6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</row>
    <row r="410" spans="1:12" ht="15.6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4"/>
      <c r="L410" s="4"/>
    </row>
    <row r="411" spans="1:12" ht="15.6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</row>
    <row r="412" spans="1:12" ht="15.6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4"/>
      <c r="L412" s="4"/>
    </row>
    <row r="413" spans="1:12" ht="15.6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</row>
    <row r="414" spans="1:12" ht="15.6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4"/>
      <c r="L414" s="4"/>
    </row>
    <row r="415" spans="1:12" ht="15.6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4"/>
      <c r="L415" s="4"/>
    </row>
    <row r="416" spans="1:12" ht="15.6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4"/>
      <c r="L416" s="4"/>
    </row>
    <row r="417" spans="1:12" ht="15.6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</row>
    <row r="418" spans="1:12" ht="15.6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4"/>
      <c r="L418" s="4"/>
    </row>
    <row r="419" spans="1:12" ht="15.6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</row>
    <row r="420" spans="1:12" ht="15.6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4"/>
      <c r="L420" s="4"/>
    </row>
    <row r="421" spans="1:12" ht="15.6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</row>
    <row r="422" spans="1:12" ht="15.6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4"/>
      <c r="L422" s="4"/>
    </row>
    <row r="423" spans="1:12" ht="15.6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4"/>
      <c r="L423" s="4"/>
    </row>
    <row r="424" spans="1:12" ht="15.6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4"/>
      <c r="L424" s="4"/>
    </row>
    <row r="425" spans="1:12" ht="15.6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</row>
    <row r="426" spans="1:12" ht="15.6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4"/>
      <c r="L426" s="4"/>
    </row>
    <row r="427" spans="1:12" ht="15.6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</row>
    <row r="428" spans="1:12" ht="15.6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4"/>
      <c r="L428" s="4"/>
    </row>
    <row r="429" spans="1:12" ht="15.6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</row>
    <row r="430" spans="1:12" ht="15.6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4"/>
      <c r="L430" s="4"/>
    </row>
    <row r="431" spans="1:12" ht="15.6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</row>
    <row r="432" spans="1:12" ht="15.6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4"/>
      <c r="L432" s="4"/>
    </row>
    <row r="433" spans="1:12" ht="15.6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4"/>
      <c r="L433" s="4"/>
    </row>
    <row r="434" spans="1:12" ht="15.6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4"/>
      <c r="L434" s="4"/>
    </row>
    <row r="435" spans="1:12" ht="15.6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</row>
    <row r="436" spans="1:12" ht="15.6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4"/>
      <c r="L436" s="4"/>
    </row>
    <row r="437" spans="1:12" ht="15.6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</row>
    <row r="438" spans="1:12" ht="15.6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4"/>
      <c r="L438" s="4"/>
    </row>
    <row r="439" spans="1:12" ht="15.6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</row>
    <row r="440" spans="1:12" ht="15.6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4"/>
      <c r="L440" s="4"/>
    </row>
    <row r="441" spans="1:12" ht="15.6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4"/>
      <c r="L441" s="4"/>
    </row>
    <row r="442" spans="1:12" ht="15.6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4"/>
      <c r="L442" s="4"/>
    </row>
    <row r="443" spans="1:12" ht="15.6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</row>
    <row r="444" spans="1:12" ht="15.6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4"/>
      <c r="L444" s="4"/>
    </row>
    <row r="445" spans="1:12" ht="15.6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</row>
    <row r="446" spans="1:12" ht="15.6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4"/>
      <c r="L446" s="4"/>
    </row>
    <row r="447" spans="1:12" ht="15.6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</row>
    <row r="448" spans="1:12" ht="15.6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4"/>
      <c r="L448" s="4"/>
    </row>
    <row r="449" spans="1:12" ht="15.6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</row>
    <row r="450" spans="1:12" ht="15.6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4"/>
      <c r="L450" s="4"/>
    </row>
    <row r="451" spans="1:12" ht="15.6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4"/>
      <c r="L451" s="4"/>
    </row>
    <row r="452" spans="1:12" ht="15.6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4"/>
      <c r="L452" s="4"/>
    </row>
    <row r="453" spans="1:12" ht="15.6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4"/>
      <c r="L453" s="4"/>
    </row>
    <row r="454" spans="1:12" ht="15.6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4"/>
      <c r="L454" s="4"/>
    </row>
    <row r="455" spans="1:12" ht="15.6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4"/>
      <c r="L455" s="4"/>
    </row>
    <row r="456" spans="1:12" ht="15.6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4"/>
      <c r="L456" s="4"/>
    </row>
    <row r="457" spans="1:12" ht="15.6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4"/>
      <c r="L457" s="4"/>
    </row>
    <row r="458" spans="1:12" ht="15.6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4"/>
      <c r="L458" s="4"/>
    </row>
    <row r="459" spans="1:12" ht="15.6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4"/>
      <c r="L459" s="4"/>
    </row>
    <row r="460" spans="1:12" ht="15.6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4"/>
      <c r="L460" s="4"/>
    </row>
    <row r="461" spans="1:12" ht="15.6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4"/>
      <c r="L461" s="4"/>
    </row>
    <row r="462" spans="1:12" ht="15.6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4"/>
      <c r="L462" s="4"/>
    </row>
    <row r="463" spans="1:12" ht="15.6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4"/>
      <c r="L463" s="4"/>
    </row>
    <row r="464" spans="1:12" ht="15.6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4"/>
      <c r="L464" s="4"/>
    </row>
    <row r="465" spans="1:12" ht="15.6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4"/>
      <c r="L465" s="4"/>
    </row>
    <row r="466" spans="1:12" ht="15.6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4"/>
      <c r="L466" s="4"/>
    </row>
    <row r="467" spans="1:12" ht="15.6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4"/>
      <c r="L467" s="4"/>
    </row>
    <row r="468" spans="1:12" ht="15.6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4"/>
      <c r="L468" s="4"/>
    </row>
    <row r="469" spans="1:12" ht="15.6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4"/>
      <c r="L469" s="4"/>
    </row>
    <row r="470" spans="1:12" ht="15.6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4"/>
      <c r="L470" s="4"/>
    </row>
    <row r="471" spans="1:12" ht="15.6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4"/>
      <c r="L471" s="4"/>
    </row>
    <row r="472" spans="1:12" ht="15.6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4"/>
      <c r="L472" s="4"/>
    </row>
    <row r="473" spans="1:12" ht="15.6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4"/>
      <c r="L473" s="4"/>
    </row>
    <row r="474" spans="1:12" ht="15.6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4"/>
      <c r="L474" s="4"/>
    </row>
    <row r="475" spans="1:12" ht="15.6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4"/>
      <c r="L475" s="4"/>
    </row>
    <row r="476" spans="1:12" ht="15.6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4"/>
      <c r="L476" s="4"/>
    </row>
    <row r="477" spans="1:12" ht="15.6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4"/>
      <c r="L477" s="4"/>
    </row>
    <row r="478" spans="1:12" ht="15.6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4"/>
      <c r="L478" s="4"/>
    </row>
    <row r="479" spans="1:12" ht="15.6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4"/>
      <c r="L479" s="4"/>
    </row>
    <row r="480" spans="1:12" ht="15.6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4"/>
      <c r="L480" s="4"/>
    </row>
    <row r="481" spans="1:12" ht="15.6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4"/>
      <c r="L481" s="4"/>
    </row>
    <row r="482" spans="1:12" ht="15.6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4"/>
      <c r="L482" s="4"/>
    </row>
    <row r="483" spans="1:12" ht="15.6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4"/>
      <c r="L483" s="4"/>
    </row>
    <row r="484" spans="1:12" ht="15.6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4"/>
      <c r="L484" s="4"/>
    </row>
    <row r="485" spans="1:12" ht="15.6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4"/>
      <c r="L485" s="4"/>
    </row>
    <row r="486" spans="1:12" ht="15.6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4"/>
      <c r="L486" s="4"/>
    </row>
    <row r="487" spans="1:12" ht="15.6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4"/>
      <c r="L487" s="4"/>
    </row>
    <row r="488" spans="1:12" ht="15.6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4"/>
      <c r="L488" s="4"/>
    </row>
    <row r="489" spans="1:12" ht="15.6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4"/>
      <c r="L489" s="4"/>
    </row>
    <row r="490" spans="1:12" ht="15.6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4"/>
      <c r="L490" s="4"/>
    </row>
    <row r="491" spans="1:12" ht="15.6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4"/>
      <c r="L491" s="4"/>
    </row>
    <row r="492" spans="1:12" ht="15.6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4"/>
      <c r="L492" s="4"/>
    </row>
    <row r="493" spans="1:12" ht="15.6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4"/>
      <c r="L493" s="4"/>
    </row>
    <row r="494" spans="1:12" ht="15.6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4"/>
      <c r="L494" s="4"/>
    </row>
    <row r="495" spans="1:12" ht="15.6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4"/>
      <c r="L495" s="4"/>
    </row>
    <row r="496" spans="1:12" ht="15.6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4"/>
      <c r="L496" s="4"/>
    </row>
    <row r="497" spans="1:12" ht="15.6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4"/>
      <c r="L497" s="4"/>
    </row>
    <row r="498" spans="1:12" ht="15.6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4"/>
      <c r="L498" s="4"/>
    </row>
    <row r="499" spans="1:12" ht="15.6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4"/>
      <c r="L499" s="4"/>
    </row>
    <row r="500" spans="1:12" ht="15.6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4"/>
      <c r="L500" s="4"/>
    </row>
    <row r="501" spans="1:12" ht="15.6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4"/>
      <c r="L501" s="4"/>
    </row>
    <row r="502" spans="1:12" ht="15.6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4"/>
      <c r="L502" s="4"/>
    </row>
    <row r="503" spans="1:12" ht="15.6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4"/>
      <c r="L503" s="4"/>
    </row>
    <row r="504" spans="1:12" ht="15.6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4"/>
      <c r="L504" s="4"/>
    </row>
    <row r="505" spans="1:12" ht="15.6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4"/>
      <c r="L505" s="4"/>
    </row>
    <row r="506" spans="1:12" ht="15.6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4"/>
      <c r="L506" s="4"/>
    </row>
    <row r="507" spans="1:12" ht="15.6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4"/>
      <c r="L507" s="4"/>
    </row>
    <row r="508" spans="1:12" ht="15.6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4"/>
      <c r="L508" s="4"/>
    </row>
    <row r="509" spans="1:12" ht="15.6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4"/>
      <c r="L509" s="4"/>
    </row>
    <row r="510" spans="1:12" ht="15.6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4"/>
      <c r="L510" s="4"/>
    </row>
    <row r="511" spans="1:12" ht="15.6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4"/>
      <c r="L511" s="4"/>
    </row>
    <row r="512" spans="1:12" ht="15.6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4"/>
      <c r="L512" s="4"/>
    </row>
    <row r="513" spans="1:12" ht="15.6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4"/>
      <c r="L513" s="4"/>
    </row>
    <row r="514" spans="1:12" ht="15.6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4"/>
      <c r="L514" s="4"/>
    </row>
    <row r="515" spans="1:12" ht="15.6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4"/>
      <c r="L515" s="4"/>
    </row>
    <row r="516" spans="1:12" ht="15.6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4"/>
      <c r="L516" s="4"/>
    </row>
    <row r="517" spans="1:12" ht="15.6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4"/>
      <c r="L517" s="4"/>
    </row>
    <row r="518" spans="1:12" ht="15.6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4"/>
      <c r="L518" s="4"/>
    </row>
    <row r="519" spans="1:12" ht="15.6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4"/>
      <c r="L519" s="4"/>
    </row>
    <row r="520" spans="1:12" ht="15.6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4"/>
      <c r="L520" s="4"/>
    </row>
    <row r="521" spans="1:12" ht="15.6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4"/>
      <c r="L521" s="4"/>
    </row>
    <row r="522" spans="1:12" ht="15.6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4"/>
      <c r="L522" s="4"/>
    </row>
    <row r="523" spans="1:12" ht="15.6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4"/>
      <c r="L523" s="4"/>
    </row>
    <row r="524" spans="1:12" ht="15.6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4"/>
      <c r="L524" s="4"/>
    </row>
    <row r="525" spans="1:12" ht="15.6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4"/>
      <c r="L525" s="4"/>
    </row>
    <row r="526" spans="1:12" ht="15.6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4"/>
      <c r="L526" s="4"/>
    </row>
    <row r="527" spans="1:12" ht="15.6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4"/>
      <c r="L527" s="4"/>
    </row>
    <row r="528" spans="1:12" ht="15.6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4"/>
      <c r="L528" s="4"/>
    </row>
    <row r="529" spans="1:12" ht="15.6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4"/>
      <c r="L529" s="4"/>
    </row>
    <row r="530" spans="1:12" ht="15.6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4"/>
      <c r="L530" s="4"/>
    </row>
    <row r="531" spans="1:12" ht="15.6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4"/>
      <c r="L531" s="4"/>
    </row>
    <row r="532" spans="1:12" ht="15.6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4"/>
      <c r="L532" s="4"/>
    </row>
    <row r="533" spans="1:12" ht="15.6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4"/>
      <c r="L533" s="4"/>
    </row>
    <row r="534" spans="1:12" ht="15.6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4"/>
      <c r="L534" s="4"/>
    </row>
    <row r="535" spans="1:12" ht="15.6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4"/>
      <c r="L535" s="4"/>
    </row>
    <row r="536" spans="1:12" ht="15.6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4"/>
      <c r="L536" s="4"/>
    </row>
    <row r="537" spans="1:12" ht="15.6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4"/>
      <c r="L537" s="4"/>
    </row>
    <row r="538" spans="1:12" ht="15.6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4"/>
      <c r="L538" s="4"/>
    </row>
    <row r="539" spans="1:12" ht="15.6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4"/>
      <c r="L539" s="4"/>
    </row>
    <row r="540" spans="1:12" ht="15.6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4"/>
      <c r="L540" s="4"/>
    </row>
    <row r="541" spans="1:12" ht="15.6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4"/>
      <c r="L541" s="4"/>
    </row>
    <row r="542" spans="1:12" ht="15.6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4"/>
      <c r="L542" s="4"/>
    </row>
    <row r="543" spans="1:12" ht="15.6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4"/>
      <c r="L543" s="4"/>
    </row>
    <row r="544" spans="1:12" ht="15.6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4"/>
      <c r="L544" s="4"/>
    </row>
    <row r="545" spans="1:12" ht="15.6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4"/>
      <c r="L545" s="4"/>
    </row>
    <row r="546" spans="1:12" ht="15.6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4"/>
      <c r="L546" s="4"/>
    </row>
    <row r="547" spans="1:12" ht="15.6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4"/>
      <c r="L547" s="4"/>
    </row>
    <row r="548" spans="1:12" ht="15.6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4"/>
      <c r="L548" s="4"/>
    </row>
    <row r="549" spans="1:12" ht="15.6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4"/>
      <c r="L549" s="4"/>
    </row>
    <row r="550" spans="1:12" ht="15.6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4"/>
      <c r="L550" s="4"/>
    </row>
    <row r="551" spans="1:12" ht="15.6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4"/>
      <c r="L551" s="4"/>
    </row>
    <row r="552" spans="1:12" ht="15.6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4"/>
      <c r="L552" s="4"/>
    </row>
    <row r="553" spans="1:12" ht="15.6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4"/>
      <c r="L553" s="4"/>
    </row>
    <row r="554" spans="1:12" ht="15.6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4"/>
      <c r="L554" s="4"/>
    </row>
    <row r="555" spans="1:12" ht="15.6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4"/>
      <c r="L555" s="4"/>
    </row>
    <row r="556" spans="1:12" ht="15.6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4"/>
      <c r="L556" s="4"/>
    </row>
    <row r="557" spans="1:12" ht="15.6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4"/>
      <c r="L557" s="4"/>
    </row>
    <row r="558" spans="1:12" ht="15.6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4"/>
      <c r="L558" s="4"/>
    </row>
    <row r="559" spans="1:12" ht="15.6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4"/>
      <c r="L559" s="4"/>
    </row>
    <row r="560" spans="1:12" ht="15.6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4"/>
      <c r="L560" s="4"/>
    </row>
    <row r="561" spans="1:12" ht="15.6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4"/>
      <c r="L561" s="4"/>
    </row>
    <row r="562" spans="1:12" ht="15.6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4"/>
      <c r="L562" s="4"/>
    </row>
    <row r="563" spans="1:12" ht="15.6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4"/>
      <c r="L563" s="4"/>
    </row>
    <row r="564" spans="1:12" ht="15.6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4"/>
      <c r="L564" s="4"/>
    </row>
    <row r="565" spans="1:12" ht="15.6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4"/>
      <c r="L565" s="4"/>
    </row>
    <row r="566" spans="1:12" ht="15.6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4"/>
      <c r="L566" s="4"/>
    </row>
    <row r="567" spans="1:12" ht="15.6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4"/>
      <c r="L567" s="4"/>
    </row>
    <row r="568" spans="1:12" ht="15.6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4"/>
      <c r="L568" s="4"/>
    </row>
    <row r="569" spans="1:12" ht="15.6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4"/>
      <c r="L569" s="4"/>
    </row>
    <row r="570" spans="1:12" ht="15.6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4"/>
      <c r="L570" s="4"/>
    </row>
    <row r="571" spans="1:12" ht="15.6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4"/>
      <c r="L571" s="4"/>
    </row>
    <row r="572" spans="1:12" ht="15.6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4"/>
      <c r="L572" s="4"/>
    </row>
    <row r="573" spans="1:12" ht="15.6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4"/>
      <c r="L573" s="4"/>
    </row>
    <row r="574" spans="1:12" ht="15.6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4"/>
      <c r="L574" s="4"/>
    </row>
    <row r="575" spans="1:12" ht="15.6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4"/>
      <c r="L575" s="4"/>
    </row>
    <row r="576" spans="1:12" ht="15.6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4"/>
      <c r="L576" s="4"/>
    </row>
    <row r="577" spans="1:12" ht="15.6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4"/>
      <c r="L577" s="4"/>
    </row>
    <row r="578" spans="1:12" ht="15.6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4"/>
      <c r="L578" s="4"/>
    </row>
    <row r="579" spans="1:12" ht="15.6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4"/>
      <c r="L579" s="4"/>
    </row>
    <row r="580" spans="1:12" ht="15.6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4"/>
      <c r="L580" s="4"/>
    </row>
    <row r="581" spans="1:12" ht="15.6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4"/>
      <c r="L581" s="4"/>
    </row>
    <row r="582" spans="1:12" ht="15.6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4"/>
      <c r="L582" s="4"/>
    </row>
    <row r="583" spans="1:12" ht="15.6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4"/>
      <c r="L583" s="4"/>
    </row>
    <row r="584" spans="1:12" ht="15.6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4"/>
      <c r="L584" s="4"/>
    </row>
    <row r="585" spans="1:12" ht="15.6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4"/>
      <c r="L585" s="4"/>
    </row>
    <row r="586" spans="1:12" ht="15.6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4"/>
      <c r="L586" s="4"/>
    </row>
    <row r="587" spans="1:12" ht="15.6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4"/>
      <c r="L587" s="4"/>
    </row>
    <row r="588" spans="1:12" ht="15.6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4"/>
      <c r="L588" s="4"/>
    </row>
    <row r="589" spans="1:12" ht="15.6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4"/>
      <c r="L589" s="4"/>
    </row>
    <row r="590" spans="1:12" ht="15.6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4"/>
      <c r="L590" s="4"/>
    </row>
    <row r="591" spans="1:12" ht="15.6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4"/>
      <c r="L591" s="4"/>
    </row>
    <row r="592" spans="1:12" ht="15.6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4"/>
      <c r="L592" s="4"/>
    </row>
    <row r="593" spans="1:12" ht="15.6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4"/>
      <c r="L593" s="4"/>
    </row>
    <row r="594" spans="1:12" ht="15.6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4"/>
      <c r="L594" s="4"/>
    </row>
    <row r="595" spans="1:12" ht="15.6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4"/>
      <c r="L595" s="4"/>
    </row>
    <row r="596" spans="1:12" ht="15.6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4"/>
      <c r="L596" s="4"/>
    </row>
    <row r="597" spans="1:12" ht="15.6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4"/>
      <c r="L597" s="4"/>
    </row>
    <row r="598" spans="1:12" ht="15.6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4"/>
      <c r="L598" s="4"/>
    </row>
    <row r="599" spans="1:12" ht="15.6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4"/>
      <c r="L599" s="4"/>
    </row>
    <row r="600" spans="1:12" ht="15.6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4"/>
      <c r="L600" s="4"/>
    </row>
    <row r="601" spans="1:12" ht="15.6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4"/>
      <c r="L601" s="4"/>
    </row>
    <row r="602" spans="1:12" ht="15.6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4"/>
      <c r="L602" s="4"/>
    </row>
    <row r="603" spans="1:12" ht="15.6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4"/>
      <c r="L603" s="4"/>
    </row>
    <row r="604" spans="1:12" ht="15.6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4"/>
      <c r="L604" s="4"/>
    </row>
    <row r="605" spans="1:12" ht="15.6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4"/>
      <c r="L605" s="4"/>
    </row>
    <row r="606" spans="1:12" ht="15.6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4"/>
      <c r="L606" s="4"/>
    </row>
    <row r="607" spans="1:12" ht="15.6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4"/>
      <c r="L607" s="4"/>
    </row>
    <row r="608" spans="1:12" ht="15.6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4"/>
      <c r="L608" s="4"/>
    </row>
    <row r="609" spans="1:12" ht="15.6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4"/>
      <c r="L609" s="4"/>
    </row>
    <row r="610" spans="1:12" ht="15.6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4"/>
      <c r="L610" s="4"/>
    </row>
    <row r="611" spans="1:12" ht="15.6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4"/>
      <c r="L611" s="4"/>
    </row>
    <row r="612" spans="1:12" ht="15.6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4"/>
      <c r="L612" s="4"/>
    </row>
    <row r="613" spans="1:12" ht="15.6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4"/>
      <c r="L613" s="4"/>
    </row>
    <row r="614" spans="1:12" ht="15.6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4"/>
      <c r="L614" s="4"/>
    </row>
    <row r="615" spans="1:12" ht="15.6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4"/>
      <c r="L615" s="4"/>
    </row>
    <row r="616" spans="1:12" ht="15.6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4"/>
      <c r="L616" s="4"/>
    </row>
    <row r="617" spans="1:12" ht="15.6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4"/>
      <c r="L617" s="4"/>
    </row>
    <row r="618" spans="1:12" ht="15.6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4"/>
      <c r="L618" s="4"/>
    </row>
    <row r="619" spans="1:12" ht="15.6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4"/>
      <c r="L619" s="4"/>
    </row>
    <row r="620" spans="1:12" ht="15.6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4"/>
      <c r="L620" s="4"/>
    </row>
    <row r="621" spans="1:12" ht="15.6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4"/>
      <c r="L621" s="4"/>
    </row>
    <row r="622" spans="1:12" ht="15.6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4"/>
      <c r="L622" s="4"/>
    </row>
    <row r="623" spans="1:12" ht="15.6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4"/>
      <c r="L623" s="4"/>
    </row>
    <row r="624" spans="1:12" ht="15.6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4"/>
      <c r="L624" s="4"/>
    </row>
    <row r="625" spans="1:12" ht="15.6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4"/>
      <c r="L625" s="4"/>
    </row>
    <row r="626" spans="1:12" ht="15.6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4"/>
      <c r="L626" s="4"/>
    </row>
    <row r="627" spans="1:12" ht="15.6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4"/>
      <c r="L627" s="4"/>
    </row>
    <row r="628" spans="1:12" ht="15.6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4"/>
      <c r="L628" s="4"/>
    </row>
    <row r="629" spans="1:12" ht="15.6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4"/>
      <c r="L629" s="4"/>
    </row>
    <row r="630" spans="1:12" ht="15.6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4"/>
      <c r="L630" s="4"/>
    </row>
    <row r="631" spans="1:12" ht="15.6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4"/>
      <c r="L631" s="4"/>
    </row>
    <row r="632" spans="1:12" ht="15.6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4"/>
      <c r="L632" s="4"/>
    </row>
    <row r="633" spans="1:12" ht="15.6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4"/>
      <c r="L633" s="4"/>
    </row>
    <row r="634" spans="1:12" ht="15.6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4"/>
      <c r="L634" s="4"/>
    </row>
    <row r="635" spans="1:12" ht="15.6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4"/>
      <c r="L635" s="4"/>
    </row>
    <row r="636" spans="1:12" ht="15.6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4"/>
      <c r="L636" s="4"/>
    </row>
    <row r="637" spans="1:12" ht="15.6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4"/>
      <c r="L637" s="4"/>
    </row>
    <row r="638" spans="1:12" ht="15.6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4"/>
      <c r="L638" s="4"/>
    </row>
    <row r="639" spans="1:12" ht="15.6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4"/>
      <c r="L639" s="4"/>
    </row>
    <row r="640" spans="1:12" ht="15.6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4"/>
      <c r="L640" s="4"/>
    </row>
    <row r="641" spans="1:12" ht="15.6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4"/>
      <c r="L641" s="4"/>
    </row>
    <row r="642" spans="1:12" ht="15.6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4"/>
      <c r="L642" s="4"/>
    </row>
    <row r="643" spans="1:12" ht="15.6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4"/>
      <c r="L643" s="4"/>
    </row>
    <row r="644" spans="1:12" ht="15.6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4"/>
      <c r="L644" s="4"/>
    </row>
    <row r="645" spans="1:12" ht="15.6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4"/>
      <c r="L645" s="4"/>
    </row>
    <row r="646" spans="1:12" ht="15.6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4"/>
      <c r="L646" s="4"/>
    </row>
    <row r="647" spans="1:12" ht="15.6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4"/>
      <c r="L647" s="4"/>
    </row>
    <row r="648" spans="1:12" ht="15.6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4"/>
      <c r="L648" s="4"/>
    </row>
    <row r="649" spans="1:12" ht="15.6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4"/>
      <c r="L649" s="4"/>
    </row>
    <row r="650" spans="1:12" ht="15.6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4"/>
      <c r="L650" s="4"/>
    </row>
    <row r="651" spans="1:12" ht="15.6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4"/>
      <c r="L651" s="4"/>
    </row>
    <row r="652" spans="1:12" ht="15.6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4"/>
      <c r="L652" s="4"/>
    </row>
    <row r="653" spans="1:12" ht="15.6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4"/>
      <c r="L653" s="4"/>
    </row>
    <row r="654" spans="1:12" ht="15.6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4"/>
      <c r="L654" s="4"/>
    </row>
    <row r="655" spans="1:12" ht="15.6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4"/>
      <c r="L655" s="4"/>
    </row>
    <row r="656" spans="1:12" ht="15.6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4"/>
      <c r="L656" s="4"/>
    </row>
    <row r="657" spans="1:12" ht="15.6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4"/>
      <c r="L657" s="4"/>
    </row>
    <row r="658" spans="1:12" ht="15.6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4"/>
      <c r="L658" s="4"/>
    </row>
    <row r="659" spans="1:12" ht="15.6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4"/>
      <c r="L659" s="4"/>
    </row>
    <row r="660" spans="1:12" ht="15.6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4"/>
      <c r="L660" s="4"/>
    </row>
    <row r="661" spans="1:12" ht="15.6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4"/>
      <c r="L661" s="4"/>
    </row>
    <row r="662" spans="1:12" ht="15.6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4"/>
      <c r="L662" s="4"/>
    </row>
    <row r="663" spans="1:12" ht="15.6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4"/>
      <c r="L663" s="4"/>
    </row>
    <row r="664" spans="1:12" ht="15.6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4"/>
      <c r="L664" s="4"/>
    </row>
    <row r="665" spans="1:12" ht="15.6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4"/>
      <c r="L665" s="4"/>
    </row>
    <row r="666" spans="1:12" ht="15.6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4"/>
      <c r="L666" s="4"/>
    </row>
    <row r="667" spans="1:12" ht="15.6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4"/>
      <c r="L667" s="4"/>
    </row>
    <row r="668" spans="1:12" ht="15.6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4"/>
      <c r="L668" s="4"/>
    </row>
    <row r="669" spans="1:12" ht="15.6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4"/>
      <c r="L669" s="4"/>
    </row>
    <row r="670" spans="1:12" ht="15.6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4"/>
      <c r="L670" s="4"/>
    </row>
    <row r="671" spans="1:12" ht="15.6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4"/>
      <c r="L671" s="4"/>
    </row>
    <row r="672" spans="1:12" ht="15.6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4"/>
      <c r="L672" s="4"/>
    </row>
    <row r="673" spans="1:12" ht="15.6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4"/>
      <c r="L673" s="4"/>
    </row>
    <row r="674" spans="1:12" ht="15.6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4"/>
      <c r="L674" s="4"/>
    </row>
    <row r="675" spans="1:12" ht="15.6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4"/>
      <c r="L675" s="4"/>
    </row>
    <row r="676" spans="1:12" ht="15.6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4"/>
      <c r="L676" s="4"/>
    </row>
    <row r="677" spans="1:12" ht="15.6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4"/>
      <c r="L677" s="4"/>
    </row>
    <row r="678" spans="1:12" ht="15.6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4"/>
      <c r="L678" s="4"/>
    </row>
    <row r="679" spans="1:12" ht="15.6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4"/>
      <c r="L679" s="4"/>
    </row>
    <row r="680" spans="1:12" ht="15.6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4"/>
      <c r="L680" s="4"/>
    </row>
    <row r="681" spans="1:12" ht="15.6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4"/>
      <c r="L681" s="4"/>
    </row>
    <row r="682" spans="1:12" ht="15.6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4"/>
      <c r="L682" s="4"/>
    </row>
    <row r="683" spans="1:12" ht="15.6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4"/>
      <c r="L683" s="4"/>
    </row>
    <row r="684" spans="1:12" ht="15.6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4"/>
      <c r="L684" s="4"/>
    </row>
    <row r="685" spans="1:12" ht="15.6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4"/>
      <c r="L685" s="4"/>
    </row>
    <row r="686" spans="1:12" ht="15.6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4"/>
      <c r="L686" s="4"/>
    </row>
    <row r="687" spans="1:12" ht="15.6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4"/>
      <c r="L687" s="4"/>
    </row>
    <row r="688" spans="1:12" ht="15.6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4"/>
      <c r="L688" s="4"/>
    </row>
    <row r="689" spans="1:12" ht="15.6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4"/>
      <c r="L689" s="4"/>
    </row>
    <row r="690" spans="1:12" ht="15.6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4"/>
      <c r="L690" s="4"/>
    </row>
    <row r="691" spans="1:12" ht="15.6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4"/>
      <c r="L691" s="4"/>
    </row>
    <row r="692" spans="1:12" ht="15.6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4"/>
      <c r="L692" s="4"/>
    </row>
    <row r="693" spans="1:12" ht="15.6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4"/>
      <c r="L693" s="4"/>
    </row>
    <row r="694" spans="1:12" ht="15.6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4"/>
      <c r="L694" s="4"/>
    </row>
    <row r="695" spans="1:12" ht="15.6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4"/>
      <c r="L695" s="4"/>
    </row>
    <row r="696" spans="1:12" ht="15.6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4"/>
      <c r="L696" s="4"/>
    </row>
    <row r="697" spans="1:12" ht="15.6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4"/>
      <c r="L697" s="4"/>
    </row>
    <row r="698" spans="1:12" ht="15.6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4"/>
      <c r="L698" s="4"/>
    </row>
    <row r="699" spans="1:12" ht="15.6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4"/>
      <c r="L699" s="4"/>
    </row>
    <row r="700" spans="1:12" ht="15.6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4"/>
      <c r="L700" s="4"/>
    </row>
    <row r="701" spans="1:12" ht="15.6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4"/>
      <c r="L701" s="4"/>
    </row>
    <row r="702" spans="1:12" ht="15.6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4"/>
      <c r="L702" s="4"/>
    </row>
    <row r="703" spans="1:12" ht="15.6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4"/>
      <c r="L703" s="4"/>
    </row>
    <row r="704" spans="1:12" ht="15.6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4"/>
      <c r="L704" s="4"/>
    </row>
    <row r="705" spans="1:12" ht="15.6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4"/>
      <c r="L705" s="4"/>
    </row>
    <row r="706" spans="1:12" ht="15.6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4"/>
      <c r="L706" s="4"/>
    </row>
    <row r="707" spans="1:12" ht="15.6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4"/>
      <c r="L707" s="4"/>
    </row>
    <row r="708" spans="1:12" ht="15.6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4"/>
      <c r="L708" s="4"/>
    </row>
    <row r="709" spans="1:12" ht="15.6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4"/>
      <c r="L709" s="4"/>
    </row>
    <row r="710" spans="1:12" ht="15.6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4"/>
      <c r="L710" s="4"/>
    </row>
    <row r="711" spans="1:12" ht="15.6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4"/>
      <c r="L711" s="4"/>
    </row>
    <row r="712" spans="1:12" ht="15.6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4"/>
      <c r="L712" s="4"/>
    </row>
    <row r="713" spans="1:12" ht="15.6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4"/>
      <c r="L713" s="4"/>
    </row>
    <row r="714" spans="1:12" ht="15.6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4"/>
      <c r="L714" s="4"/>
    </row>
    <row r="715" spans="1:12" ht="15.6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4"/>
      <c r="L715" s="4"/>
    </row>
    <row r="716" spans="1:12" ht="15.6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4"/>
      <c r="L716" s="4"/>
    </row>
    <row r="717" spans="1:12" ht="15.6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4"/>
      <c r="L717" s="4"/>
    </row>
    <row r="718" spans="1:12" ht="15.6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4"/>
      <c r="L718" s="4"/>
    </row>
    <row r="719" spans="1:12" ht="15.6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4"/>
      <c r="L719" s="4"/>
    </row>
    <row r="720" spans="1:12" ht="15.6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4"/>
      <c r="L720" s="4"/>
    </row>
    <row r="721" spans="1:12" ht="15.6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4"/>
      <c r="L721" s="4"/>
    </row>
    <row r="722" spans="1:12" ht="15.6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4"/>
      <c r="L722" s="4"/>
    </row>
    <row r="723" spans="1:12" ht="15.6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4"/>
      <c r="L723" s="4"/>
    </row>
    <row r="724" spans="1:12" ht="15.6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4"/>
      <c r="L724" s="4"/>
    </row>
    <row r="725" spans="1:12" ht="15.6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4"/>
      <c r="L725" s="4"/>
    </row>
    <row r="726" spans="1:12" ht="15.6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4"/>
      <c r="L726" s="4"/>
    </row>
    <row r="727" spans="1:12" ht="15.6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4"/>
      <c r="L727" s="4"/>
    </row>
    <row r="728" spans="1:12" ht="15.6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4"/>
      <c r="L728" s="4"/>
    </row>
    <row r="729" spans="1:12" ht="15.6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4"/>
      <c r="L729" s="4"/>
    </row>
    <row r="730" spans="1:12" ht="15.6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4"/>
      <c r="L730" s="4"/>
    </row>
    <row r="731" spans="1:12" ht="15.6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4"/>
      <c r="L731" s="4"/>
    </row>
    <row r="732" spans="1:12" ht="15.6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4"/>
      <c r="L732" s="4"/>
    </row>
    <row r="733" spans="1:12" ht="15.6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4"/>
      <c r="L733" s="4"/>
    </row>
    <row r="734" spans="1:12" ht="15.6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4"/>
      <c r="L734" s="4"/>
    </row>
    <row r="735" spans="1:12" ht="15.6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4"/>
      <c r="L735" s="4"/>
    </row>
    <row r="736" spans="1:12" ht="15.6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4"/>
      <c r="L736" s="4"/>
    </row>
    <row r="737" spans="1:12" ht="15.6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4"/>
      <c r="L737" s="4"/>
    </row>
    <row r="738" spans="1:12" ht="15.6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4"/>
      <c r="L738" s="4"/>
    </row>
    <row r="739" spans="1:12" ht="15.6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4"/>
      <c r="L739" s="4"/>
    </row>
    <row r="740" spans="1:12" ht="15.6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4"/>
      <c r="L740" s="4"/>
    </row>
    <row r="741" spans="1:12" ht="15.6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4"/>
      <c r="L741" s="4"/>
    </row>
    <row r="742" spans="1:12" ht="15.6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4"/>
      <c r="L742" s="4"/>
    </row>
    <row r="743" spans="1:12" ht="15.6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4"/>
      <c r="L743" s="4"/>
    </row>
    <row r="744" spans="1:12" ht="15.6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4"/>
      <c r="L744" s="4"/>
    </row>
    <row r="745" spans="1:12" ht="15.6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4"/>
      <c r="L745" s="4"/>
    </row>
    <row r="746" spans="1:12" ht="15.6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4"/>
      <c r="L746" s="4"/>
    </row>
    <row r="747" spans="1:12" ht="15.6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4"/>
      <c r="L747" s="4"/>
    </row>
    <row r="748" spans="1:12" ht="15.6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4"/>
      <c r="L748" s="4"/>
    </row>
    <row r="749" spans="1:12" ht="15.6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4"/>
      <c r="L749" s="4"/>
    </row>
    <row r="750" spans="1:12" ht="15.6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4"/>
      <c r="L750" s="4"/>
    </row>
    <row r="751" spans="1:12" ht="15.6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4"/>
      <c r="L751" s="4"/>
    </row>
    <row r="752" spans="1:12" ht="15.6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4"/>
      <c r="L752" s="4"/>
    </row>
    <row r="753" spans="1:12" ht="15.6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4"/>
      <c r="L753" s="4"/>
    </row>
    <row r="754" spans="1:12" ht="15.6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4"/>
      <c r="L754" s="4"/>
    </row>
    <row r="755" spans="1:12" ht="15.6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4"/>
      <c r="L755" s="4"/>
    </row>
    <row r="756" spans="1:12" ht="15.6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4"/>
      <c r="L756" s="4"/>
    </row>
    <row r="757" spans="1:12" ht="15.6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4"/>
      <c r="L757" s="4"/>
    </row>
    <row r="758" spans="1:12" ht="15.6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4"/>
      <c r="L758" s="4"/>
    </row>
    <row r="759" spans="1:12" ht="15.6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4"/>
      <c r="L759" s="4"/>
    </row>
    <row r="760" spans="1:12" ht="15.6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4"/>
      <c r="L760" s="4"/>
    </row>
    <row r="761" spans="1:12" ht="15.6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4"/>
      <c r="L761" s="4"/>
    </row>
    <row r="762" spans="1:12" ht="15.6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4"/>
      <c r="L762" s="4"/>
    </row>
    <row r="763" spans="1:12" ht="15.6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4"/>
      <c r="L763" s="4"/>
    </row>
    <row r="764" spans="1:12" ht="15.6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4"/>
      <c r="L764" s="4"/>
    </row>
    <row r="765" spans="1:12" ht="15.6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4"/>
      <c r="L765" s="4"/>
    </row>
    <row r="766" spans="1:12" ht="15.6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4"/>
      <c r="L766" s="4"/>
    </row>
    <row r="767" spans="1:12" ht="15.6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4"/>
      <c r="L767" s="4"/>
    </row>
    <row r="768" spans="1:12" ht="15.6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4"/>
      <c r="L768" s="4"/>
    </row>
    <row r="769" spans="1:12" ht="15.6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4"/>
      <c r="L769" s="4"/>
    </row>
    <row r="770" spans="1:12" ht="15.6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4"/>
      <c r="L770" s="4"/>
    </row>
    <row r="771" spans="1:12" ht="15.6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4"/>
      <c r="L771" s="4"/>
    </row>
    <row r="772" spans="1:12" ht="15.6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4"/>
      <c r="L772" s="4"/>
    </row>
    <row r="773" spans="1:12" ht="15.6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4"/>
      <c r="L773" s="4"/>
    </row>
    <row r="774" spans="1:12" ht="15.6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4"/>
      <c r="L774" s="4"/>
    </row>
    <row r="775" spans="1:12" ht="15.6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4"/>
      <c r="L775" s="4"/>
    </row>
    <row r="776" spans="1:12" ht="15.6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4"/>
      <c r="L776" s="4"/>
    </row>
    <row r="777" spans="1:12" ht="15.6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4"/>
      <c r="L777" s="4"/>
    </row>
    <row r="778" spans="1:12" ht="15.6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4"/>
      <c r="L778" s="4"/>
    </row>
    <row r="779" spans="1:12" ht="15.6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4"/>
      <c r="L779" s="4"/>
    </row>
    <row r="780" spans="1:12" ht="15.6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4"/>
      <c r="L780" s="4"/>
    </row>
    <row r="781" spans="1:12" ht="15.6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4"/>
      <c r="L781" s="4"/>
    </row>
    <row r="782" spans="1:12" ht="15.6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4"/>
      <c r="L782" s="4"/>
    </row>
    <row r="783" spans="1:12" ht="15.6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4"/>
      <c r="L783" s="4"/>
    </row>
    <row r="784" spans="1:12" ht="15.6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4"/>
      <c r="L784" s="4"/>
    </row>
    <row r="785" spans="1:12" ht="15.6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4"/>
      <c r="L785" s="4"/>
    </row>
    <row r="786" spans="1:12" ht="15.6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4"/>
      <c r="L786" s="4"/>
    </row>
    <row r="787" spans="1:12" ht="15.6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4"/>
      <c r="L787" s="4"/>
    </row>
    <row r="788" spans="1:12" ht="15.6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4"/>
      <c r="L788" s="4"/>
    </row>
    <row r="789" spans="1:12" ht="15.6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4"/>
      <c r="L789" s="4"/>
    </row>
    <row r="790" spans="1:12" ht="15.6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4"/>
      <c r="L790" s="4"/>
    </row>
    <row r="791" spans="1:12" ht="15.6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4"/>
      <c r="L791" s="4"/>
    </row>
    <row r="792" spans="1:12" ht="15.6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4"/>
      <c r="L792" s="4"/>
    </row>
    <row r="793" spans="1:12" ht="15.6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4"/>
      <c r="L793" s="4"/>
    </row>
    <row r="794" spans="1:12" ht="15.6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4"/>
      <c r="L794" s="4"/>
    </row>
    <row r="795" spans="1:12" ht="15.6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4"/>
      <c r="L795" s="4"/>
    </row>
    <row r="796" spans="1:12" ht="15.6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4"/>
      <c r="L796" s="4"/>
    </row>
    <row r="797" spans="1:12" ht="15.6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4"/>
      <c r="L797" s="4"/>
    </row>
    <row r="798" spans="1:12" ht="15.6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4"/>
      <c r="L798" s="4"/>
    </row>
    <row r="799" spans="1:12" ht="15.6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4"/>
      <c r="L799" s="4"/>
    </row>
    <row r="800" spans="1:12" ht="15.6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4"/>
      <c r="L800" s="4"/>
    </row>
    <row r="801" spans="1:12" ht="15.6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4"/>
      <c r="L801" s="4"/>
    </row>
    <row r="802" spans="1:12" ht="15.6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4"/>
      <c r="L802" s="4"/>
    </row>
    <row r="803" spans="1:12" ht="15.6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4"/>
      <c r="L803" s="4"/>
    </row>
    <row r="804" spans="1:12" ht="15.6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4"/>
      <c r="L804" s="4"/>
    </row>
    <row r="805" spans="1:12" ht="15.6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4"/>
      <c r="L805" s="4"/>
    </row>
    <row r="806" spans="1:12" ht="15.6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4"/>
      <c r="L806" s="4"/>
    </row>
    <row r="807" spans="1:12" ht="15.6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4"/>
      <c r="L807" s="4"/>
    </row>
    <row r="808" spans="1:12" ht="15.6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4"/>
      <c r="L808" s="4"/>
    </row>
    <row r="809" spans="1:12" ht="15.6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4"/>
      <c r="L809" s="4"/>
    </row>
    <row r="810" spans="1:12" ht="15.6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4"/>
      <c r="L810" s="4"/>
    </row>
    <row r="811" spans="1:12" ht="15.6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4"/>
      <c r="L811" s="4"/>
    </row>
    <row r="812" spans="1:12" ht="15.6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4"/>
      <c r="L812" s="4"/>
    </row>
    <row r="813" spans="1:12" ht="15.6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4"/>
      <c r="L813" s="4"/>
    </row>
    <row r="814" spans="1:12" ht="15.6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4"/>
      <c r="L814" s="4"/>
    </row>
    <row r="815" spans="1:12" ht="15.6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4"/>
      <c r="L815" s="4"/>
    </row>
    <row r="816" spans="1:12" ht="15.6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4"/>
      <c r="L816" s="4"/>
    </row>
    <row r="817" spans="1:12" ht="15.6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4"/>
      <c r="L817" s="4"/>
    </row>
    <row r="818" spans="1:12" ht="15.6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4"/>
      <c r="L818" s="4"/>
    </row>
    <row r="819" spans="1:12" ht="15.6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4"/>
      <c r="L819" s="4"/>
    </row>
    <row r="820" spans="1:12" ht="15.6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4"/>
      <c r="L820" s="4"/>
    </row>
    <row r="821" spans="1:12" ht="15.6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4"/>
      <c r="L821" s="4"/>
    </row>
    <row r="822" spans="1:12" ht="15.6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4"/>
      <c r="L822" s="4"/>
    </row>
    <row r="823" spans="1:12" ht="15.6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4"/>
      <c r="L823" s="4"/>
    </row>
    <row r="824" spans="1:12" ht="15.6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4"/>
      <c r="L824" s="4"/>
    </row>
    <row r="825" spans="1:12" ht="15.6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4"/>
      <c r="L825" s="4"/>
    </row>
    <row r="826" spans="1:12" ht="15.6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4"/>
      <c r="L826" s="4"/>
    </row>
    <row r="827" spans="1:12" ht="15.6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4"/>
      <c r="L827" s="4"/>
    </row>
    <row r="828" spans="1:12" ht="15.6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4"/>
      <c r="L828" s="4"/>
    </row>
    <row r="829" spans="1:12" ht="15.6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4"/>
      <c r="L829" s="4"/>
    </row>
    <row r="830" spans="1:12" ht="15.6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4"/>
      <c r="L830" s="4"/>
    </row>
    <row r="831" spans="1:12" ht="15.6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4"/>
      <c r="L831" s="4"/>
    </row>
    <row r="832" spans="1:12" ht="15.6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4"/>
      <c r="L832" s="4"/>
    </row>
    <row r="833" spans="1:12" ht="15.6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4"/>
      <c r="L833" s="4"/>
    </row>
    <row r="834" spans="1:12" ht="15.6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4"/>
      <c r="L834" s="4"/>
    </row>
    <row r="835" spans="1:12" ht="15.6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4"/>
      <c r="L835" s="4"/>
    </row>
    <row r="836" spans="1:12" ht="15.6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4"/>
      <c r="L836" s="4"/>
    </row>
    <row r="837" spans="1:12" ht="15.6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4"/>
      <c r="L837" s="4"/>
    </row>
    <row r="838" spans="1:12" ht="15.6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4"/>
      <c r="L838" s="4"/>
    </row>
    <row r="839" spans="1:12" ht="15.6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4"/>
      <c r="L839" s="4"/>
    </row>
    <row r="840" spans="1:12" ht="15.6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4"/>
      <c r="L840" s="4"/>
    </row>
    <row r="841" spans="1:12" ht="15.6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4"/>
      <c r="L841" s="4"/>
    </row>
    <row r="842" spans="1:12" ht="15.6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4"/>
      <c r="L842" s="4"/>
    </row>
    <row r="843" spans="1:12" ht="15.6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4"/>
      <c r="L843" s="4"/>
    </row>
    <row r="844" spans="1:12" ht="15.6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4"/>
      <c r="L844" s="4"/>
    </row>
    <row r="845" spans="1:12" ht="15.6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4"/>
      <c r="L845" s="4"/>
    </row>
    <row r="846" spans="1:12" ht="15.6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4"/>
      <c r="L846" s="4"/>
    </row>
    <row r="847" spans="1:12" ht="15.6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4"/>
      <c r="L847" s="4"/>
    </row>
    <row r="848" spans="1:12" ht="15.6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4"/>
      <c r="L848" s="4"/>
    </row>
    <row r="849" spans="1:12" ht="15.6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4"/>
      <c r="L849" s="4"/>
    </row>
    <row r="850" spans="1:12" ht="15.6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4"/>
      <c r="L850" s="4"/>
    </row>
    <row r="851" spans="1:12" ht="15.6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4"/>
      <c r="L851" s="4"/>
    </row>
    <row r="852" spans="1:12" ht="15.6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4"/>
      <c r="L852" s="4"/>
    </row>
    <row r="853" spans="1:12" ht="15.6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4"/>
      <c r="L853" s="4"/>
    </row>
    <row r="854" spans="1:12" ht="15.6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4"/>
      <c r="L854" s="4"/>
    </row>
    <row r="855" spans="1:12" ht="15.6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4"/>
      <c r="L855" s="4"/>
    </row>
    <row r="856" spans="1:12" ht="15.6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4"/>
      <c r="L856" s="4"/>
    </row>
    <row r="857" spans="1:12" ht="15.6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4"/>
      <c r="L857" s="4"/>
    </row>
    <row r="858" spans="1:12" ht="15.6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4"/>
      <c r="L858" s="4"/>
    </row>
    <row r="859" spans="1:12" ht="15.6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4"/>
      <c r="L859" s="4"/>
    </row>
    <row r="860" spans="1:12" ht="15.6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4"/>
      <c r="L860" s="4"/>
    </row>
    <row r="861" spans="1:12" ht="15.6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4"/>
      <c r="L861" s="4"/>
    </row>
    <row r="862" spans="1:12" ht="15.6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4"/>
      <c r="L862" s="4"/>
    </row>
    <row r="863" spans="1:12" ht="15.6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4"/>
      <c r="L863" s="4"/>
    </row>
    <row r="864" spans="1:12" ht="15.6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4"/>
      <c r="L864" s="4"/>
    </row>
    <row r="865" spans="1:12" ht="15.6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4"/>
      <c r="L865" s="4"/>
    </row>
    <row r="866" spans="1:12" ht="15.6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4"/>
      <c r="L866" s="4"/>
    </row>
    <row r="867" spans="1:12" ht="15.6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4"/>
      <c r="L867" s="4"/>
    </row>
    <row r="868" spans="1:12" ht="15.6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4"/>
      <c r="L868" s="4"/>
    </row>
    <row r="869" spans="1:12" ht="15.6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4"/>
      <c r="L869" s="4"/>
    </row>
    <row r="870" spans="1:12" ht="15.6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4"/>
      <c r="L870" s="4"/>
    </row>
    <row r="871" spans="1:12" ht="15.6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4"/>
      <c r="L871" s="4"/>
    </row>
    <row r="872" spans="1:12" ht="15.6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4"/>
      <c r="L872" s="4"/>
    </row>
    <row r="873" spans="1:12" ht="15.6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4"/>
      <c r="L873" s="4"/>
    </row>
    <row r="874" spans="1:12" ht="15.6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4"/>
      <c r="L874" s="4"/>
    </row>
    <row r="875" spans="1:12" ht="15.6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4"/>
      <c r="L875" s="4"/>
    </row>
    <row r="876" spans="1:12" ht="15.6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4"/>
      <c r="L876" s="4"/>
    </row>
    <row r="877" spans="1:12" ht="15.6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4"/>
      <c r="L877" s="4"/>
    </row>
    <row r="878" spans="1:12" ht="15.6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4"/>
      <c r="L878" s="4"/>
    </row>
    <row r="879" spans="1:12" ht="15.6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4"/>
      <c r="L879" s="4"/>
    </row>
    <row r="880" spans="1:12" ht="15.6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4"/>
      <c r="L880" s="4"/>
    </row>
    <row r="881" spans="1:12" ht="15.6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4"/>
      <c r="L881" s="4"/>
    </row>
    <row r="882" spans="1:12" ht="15.6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4"/>
      <c r="L882" s="4"/>
    </row>
    <row r="883" spans="1:12" ht="15.6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4"/>
      <c r="L883" s="4"/>
    </row>
    <row r="884" spans="1:12" ht="15.6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4"/>
      <c r="L884" s="4"/>
    </row>
    <row r="885" spans="1:12" ht="15.6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4"/>
      <c r="L885" s="4"/>
    </row>
    <row r="886" spans="1:12" ht="15.6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4"/>
      <c r="L886" s="4"/>
    </row>
    <row r="887" spans="1:12" ht="15.6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4"/>
      <c r="L887" s="4"/>
    </row>
    <row r="888" spans="1:12" ht="15.6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4"/>
      <c r="L888" s="4"/>
    </row>
    <row r="889" spans="1:12" ht="15.6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4"/>
      <c r="L889" s="4"/>
    </row>
    <row r="890" spans="1:12" ht="15.6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4"/>
      <c r="L890" s="4"/>
    </row>
    <row r="891" spans="1:12" ht="15.6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4"/>
      <c r="L891" s="4"/>
    </row>
    <row r="892" spans="1:12" ht="15.6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4"/>
      <c r="L892" s="4"/>
    </row>
    <row r="893" spans="1:12" ht="15.6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4"/>
      <c r="L893" s="4"/>
    </row>
    <row r="894" spans="1:12" ht="15.6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4"/>
      <c r="L894" s="4"/>
    </row>
    <row r="895" spans="1:12" ht="15.6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4"/>
      <c r="L895" s="4"/>
    </row>
    <row r="896" spans="1:12" ht="15.6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4"/>
      <c r="L896" s="4"/>
    </row>
    <row r="897" spans="1:12" ht="15.6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4"/>
      <c r="L897" s="4"/>
    </row>
    <row r="898" spans="1:12" ht="15.6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4"/>
      <c r="L898" s="4"/>
    </row>
    <row r="899" spans="1:12" ht="15.6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4"/>
      <c r="L899" s="4"/>
    </row>
    <row r="900" spans="1:12" ht="15.6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4"/>
      <c r="L900" s="4"/>
    </row>
    <row r="901" spans="1:12" ht="15.6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4"/>
      <c r="L901" s="4"/>
    </row>
    <row r="902" spans="1:12" ht="15.6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4"/>
      <c r="L902" s="4"/>
    </row>
    <row r="903" spans="1:12" ht="15.6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4"/>
      <c r="L903" s="4"/>
    </row>
    <row r="904" spans="1:12" ht="15.6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4"/>
      <c r="L904" s="4"/>
    </row>
    <row r="905" spans="1:12" ht="15.6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4"/>
      <c r="L905" s="4"/>
    </row>
    <row r="906" spans="1:12" ht="15.6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4"/>
      <c r="L906" s="4"/>
    </row>
    <row r="907" spans="1:12" ht="15.6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4"/>
      <c r="L907" s="4"/>
    </row>
    <row r="908" spans="1:12" ht="15.6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4"/>
      <c r="L908" s="4"/>
    </row>
    <row r="909" spans="1:12" ht="15.6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4"/>
      <c r="L909" s="4"/>
    </row>
    <row r="910" spans="1:12" ht="15.6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4"/>
      <c r="L910" s="4"/>
    </row>
    <row r="911" spans="1:12" ht="15.6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4"/>
      <c r="L911" s="4"/>
    </row>
    <row r="912" spans="1:12" ht="15.6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4"/>
      <c r="L912" s="4"/>
    </row>
    <row r="913" spans="1:12" ht="15.6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4"/>
      <c r="L913" s="4"/>
    </row>
    <row r="914" spans="1:12" ht="15.6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4"/>
      <c r="L914" s="4"/>
    </row>
    <row r="915" spans="1:12" ht="15.6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4"/>
      <c r="L915" s="4"/>
    </row>
    <row r="916" spans="1:12" ht="15.6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4"/>
      <c r="L916" s="4"/>
    </row>
    <row r="917" spans="1:12" ht="15.6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4"/>
      <c r="L917" s="4"/>
    </row>
    <row r="918" spans="1:12" ht="15.6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4"/>
      <c r="L918" s="4"/>
    </row>
    <row r="919" spans="1:12" ht="15.6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4"/>
      <c r="L919" s="4"/>
    </row>
    <row r="920" spans="1:12" ht="15.6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4"/>
      <c r="L920" s="4"/>
    </row>
    <row r="921" spans="1:12" ht="15.6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4"/>
      <c r="L921" s="4"/>
    </row>
    <row r="922" spans="1:12" ht="15.6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4"/>
      <c r="L922" s="4"/>
    </row>
    <row r="923" spans="1:12" ht="15.6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4"/>
      <c r="L923" s="4"/>
    </row>
    <row r="924" spans="1:12" ht="15.6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4"/>
      <c r="L924" s="4"/>
    </row>
    <row r="925" spans="1:12" ht="15.6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4"/>
      <c r="L925" s="4"/>
    </row>
    <row r="926" spans="1:12" ht="15.6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4"/>
      <c r="L926" s="4"/>
    </row>
    <row r="927" spans="1:12" ht="15.6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4"/>
      <c r="L927" s="4"/>
    </row>
    <row r="928" spans="1:12" ht="15.6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4"/>
      <c r="L928" s="4"/>
    </row>
    <row r="929" spans="1:12" ht="15.6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4"/>
      <c r="L929" s="4"/>
    </row>
    <row r="930" spans="1:12" ht="15.6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4"/>
      <c r="L930" s="4"/>
    </row>
    <row r="931" spans="1:12" ht="15.6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4"/>
      <c r="L931" s="4"/>
    </row>
    <row r="932" spans="1:12" ht="15.6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4"/>
      <c r="L932" s="4"/>
    </row>
    <row r="933" spans="1:12" ht="15.6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4"/>
      <c r="L933" s="4"/>
    </row>
    <row r="934" spans="1:12" ht="15.6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4"/>
      <c r="L934" s="4"/>
    </row>
    <row r="935" spans="1:12" ht="15.6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4"/>
      <c r="L935" s="4"/>
    </row>
    <row r="936" spans="1:12" ht="15.6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4"/>
      <c r="L936" s="4"/>
    </row>
    <row r="937" spans="1:12" ht="15.6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4"/>
      <c r="L937" s="4"/>
    </row>
    <row r="938" spans="1:12" ht="15.6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4"/>
      <c r="L938" s="4"/>
    </row>
    <row r="939" spans="1:12" ht="15.6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4"/>
      <c r="L939" s="4"/>
    </row>
    <row r="940" spans="1:12" ht="15.6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4"/>
      <c r="L940" s="4"/>
    </row>
    <row r="941" spans="1:12" ht="15.6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4"/>
      <c r="L941" s="4"/>
    </row>
    <row r="942" spans="1:12" ht="15.6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4"/>
      <c r="L942" s="4"/>
    </row>
    <row r="943" spans="1:12" ht="15.6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4"/>
      <c r="L943" s="4"/>
    </row>
    <row r="944" spans="1:12" ht="15.6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4"/>
      <c r="L944" s="4"/>
    </row>
    <row r="945" spans="1:12" ht="15.6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4"/>
      <c r="L945" s="4"/>
    </row>
    <row r="946" spans="1:12" ht="15.6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4"/>
      <c r="L946" s="4"/>
    </row>
    <row r="947" spans="1:12" ht="15.6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4"/>
      <c r="L947" s="4"/>
    </row>
    <row r="948" spans="1:12" ht="15.6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4"/>
      <c r="L948" s="4"/>
    </row>
    <row r="949" spans="1:12" ht="15.6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4"/>
      <c r="L949" s="4"/>
    </row>
    <row r="950" spans="1:12" ht="15.6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4"/>
      <c r="L950" s="4"/>
    </row>
    <row r="951" spans="1:12" ht="15.6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4"/>
      <c r="L951" s="4"/>
    </row>
    <row r="952" spans="1:12" ht="15.6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4"/>
      <c r="L952" s="4"/>
    </row>
    <row r="953" spans="1:12" ht="15.6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4"/>
      <c r="L953" s="4"/>
    </row>
    <row r="954" spans="1:12" ht="15.6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4"/>
      <c r="L954" s="4"/>
    </row>
    <row r="955" spans="1:12" ht="15.6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4"/>
      <c r="L955" s="4"/>
    </row>
    <row r="956" spans="1:12" ht="15.6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4"/>
      <c r="L956" s="4"/>
    </row>
    <row r="957" spans="1:12" ht="15.6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4"/>
      <c r="L957" s="4"/>
    </row>
    <row r="958" spans="1:12" ht="15.6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4"/>
      <c r="L958" s="4"/>
    </row>
    <row r="959" spans="1:12" ht="15.6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4"/>
      <c r="L959" s="4"/>
    </row>
    <row r="960" spans="1:12" ht="15.6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4"/>
      <c r="L960" s="4"/>
    </row>
    <row r="961" spans="1:12" ht="15.6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4"/>
      <c r="L961" s="4"/>
    </row>
    <row r="962" spans="1:12" ht="15.6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4"/>
      <c r="L962" s="4"/>
    </row>
    <row r="963" spans="1:12" ht="15.6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4"/>
      <c r="L963" s="4"/>
    </row>
    <row r="964" spans="1:12" ht="15.6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4"/>
      <c r="L964" s="4"/>
    </row>
    <row r="965" spans="1:12" ht="15.6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4"/>
      <c r="L965" s="4"/>
    </row>
    <row r="966" spans="1:12" ht="15.6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4"/>
      <c r="L966" s="4"/>
    </row>
    <row r="967" spans="1:12" ht="15.6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4"/>
      <c r="L967" s="4"/>
    </row>
    <row r="968" spans="1:12" ht="15.6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4"/>
      <c r="L968" s="4"/>
    </row>
    <row r="969" spans="1:12" ht="15.6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4"/>
      <c r="L969" s="4"/>
    </row>
    <row r="970" spans="1:12" ht="15.6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4"/>
      <c r="L970" s="4"/>
    </row>
    <row r="971" spans="1:12" ht="15.6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4"/>
      <c r="L971" s="4"/>
    </row>
    <row r="972" spans="1:12" ht="15.6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4"/>
      <c r="L972" s="4"/>
    </row>
    <row r="973" spans="1:12" ht="15.6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4"/>
      <c r="L973" s="4"/>
    </row>
    <row r="974" spans="1:12" ht="15.6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4"/>
      <c r="L974" s="4"/>
    </row>
    <row r="975" spans="1:12" ht="15.6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4"/>
      <c r="L975" s="4"/>
    </row>
    <row r="976" spans="1:12" ht="15.6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4"/>
      <c r="L976" s="4"/>
    </row>
    <row r="977" spans="1:12" ht="15.6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4"/>
      <c r="L977" s="4"/>
    </row>
    <row r="978" spans="1:12" ht="15.6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4"/>
      <c r="L978" s="4"/>
    </row>
    <row r="979" spans="1:12" ht="15.6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4"/>
      <c r="L979" s="4"/>
    </row>
    <row r="980" spans="1:12" ht="15.6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4"/>
      <c r="L980" s="4"/>
    </row>
    <row r="981" spans="1:12" ht="15.6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4"/>
      <c r="L981" s="4"/>
    </row>
    <row r="982" spans="1:12" ht="15.6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4"/>
      <c r="L982" s="4"/>
    </row>
    <row r="983" spans="1:12" ht="15.6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4"/>
      <c r="L983" s="4"/>
    </row>
    <row r="984" spans="1:12" ht="15.6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4"/>
      <c r="L984" s="4"/>
    </row>
    <row r="985" spans="1:12" ht="15.6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4"/>
      <c r="L985" s="4"/>
    </row>
    <row r="986" spans="1:12" ht="15.6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4"/>
      <c r="L986" s="4"/>
    </row>
    <row r="987" spans="1:12" ht="15.6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4"/>
      <c r="L987" s="4"/>
    </row>
    <row r="988" spans="1:12" ht="15.6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4"/>
      <c r="L988" s="4"/>
    </row>
    <row r="989" spans="1:12" ht="15.6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4"/>
      <c r="L989" s="4"/>
    </row>
    <row r="990" spans="1:12" ht="15.6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4"/>
      <c r="L990" s="4"/>
    </row>
    <row r="991" spans="1:12" ht="15.6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4"/>
      <c r="L991" s="4"/>
    </row>
    <row r="992" spans="1:12" ht="15.6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4"/>
      <c r="L992" s="4"/>
    </row>
    <row r="993" spans="1:12" ht="15.6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4"/>
      <c r="L993" s="4"/>
    </row>
    <row r="994" spans="1:12" ht="15.6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4"/>
      <c r="L994" s="4"/>
    </row>
    <row r="995" spans="1:12" ht="15.6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4"/>
      <c r="L995" s="4"/>
    </row>
    <row r="996" spans="1:12" ht="15.6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4"/>
      <c r="L996" s="4"/>
    </row>
    <row r="997" spans="1:12" ht="15.6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4"/>
      <c r="L997" s="4"/>
    </row>
    <row r="998" spans="1:12" ht="15.6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4"/>
      <c r="L998" s="4"/>
    </row>
    <row r="999" spans="1:12" ht="15.6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4"/>
      <c r="L999" s="4"/>
    </row>
    <row r="1000" spans="1:12" ht="15.6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4"/>
      <c r="L1000" s="4"/>
    </row>
    <row r="1001" spans="1:12" ht="15.6" x14ac:dyDescent="0.3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4"/>
      <c r="L1001" s="4"/>
    </row>
  </sheetData>
  <printOptions horizontalCentered="1" gridLines="1"/>
  <pageMargins left="0.7" right="0.7" top="0.75" bottom="0.75" header="0" footer="0"/>
  <pageSetup paperSize="9" scale="50" pageOrder="overThenDown" orientation="portrait" cellComments="atEnd" r:id="rId1"/>
  <headerFooter>
    <oddHeader>&amp;CMGNREGS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GP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Bhavesh Mishra</cp:lastModifiedBy>
  <dcterms:modified xsi:type="dcterms:W3CDTF">2023-05-11T12:01:51Z</dcterms:modified>
</cp:coreProperties>
</file>