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ya Gupta\Desktop\"/>
    </mc:Choice>
  </mc:AlternateContent>
  <bookViews>
    <workbookView xWindow="0" yWindow="0" windowWidth="20490" windowHeight="7530" firstSheet="1" activeTab="6"/>
  </bookViews>
  <sheets>
    <sheet name="R Code and Solution" sheetId="30" r:id="rId1"/>
    <sheet name="Z-Test (Proportion Test)" sheetId="21" r:id="rId2"/>
    <sheet name="Hypothesis Test" sheetId="18" r:id="rId3"/>
    <sheet name="F-Test" sheetId="17" r:id="rId4"/>
    <sheet name="Data" sheetId="2" r:id="rId5"/>
    <sheet name="Stats" sheetId="6" r:id="rId6"/>
    <sheet name="Main" sheetId="29" r:id="rId7"/>
  </sheets>
  <definedNames>
    <definedName name="_xlnm._FilterDatabase" localSheetId="4" hidden="1">Data!$A$2:$C$46</definedName>
    <definedName name="_xlchart.v1.0" hidden="1">Data!$A$3:$A$46</definedName>
  </definedNames>
  <calcPr calcId="162913" calcOnSave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6" l="1"/>
  <c r="T5" i="6" s="1"/>
  <c r="R5" i="6"/>
  <c r="J5" i="6"/>
  <c r="I5" i="6"/>
  <c r="H5" i="6"/>
  <c r="G5" i="6"/>
  <c r="F5" i="6"/>
  <c r="D5" i="6"/>
  <c r="E5" i="6" s="1"/>
  <c r="L5" i="6" s="1"/>
  <c r="C5" i="6"/>
  <c r="T4" i="6"/>
  <c r="S4" i="6"/>
  <c r="R4" i="6"/>
  <c r="K4" i="6"/>
  <c r="I4" i="6"/>
  <c r="J4" i="6" s="1"/>
  <c r="H4" i="6"/>
  <c r="G4" i="6"/>
  <c r="F4" i="6"/>
  <c r="D4" i="6"/>
  <c r="E4" i="6" s="1"/>
  <c r="L4" i="6" s="1"/>
  <c r="C4" i="6"/>
  <c r="T15" i="17"/>
  <c r="N15" i="17"/>
  <c r="H15" i="17"/>
  <c r="T14" i="17"/>
  <c r="T18" i="17" s="1"/>
  <c r="N14" i="17"/>
  <c r="N18" i="17" s="1"/>
  <c r="R10" i="6" s="1"/>
  <c r="H14" i="17"/>
  <c r="H18" i="17" s="1"/>
  <c r="F10" i="6" s="1"/>
  <c r="T13" i="17"/>
  <c r="W17" i="17" s="1"/>
  <c r="T19" i="17" s="1"/>
  <c r="S20" i="17" s="1"/>
  <c r="N10" i="17"/>
  <c r="H10" i="17"/>
  <c r="B10" i="17"/>
  <c r="B9" i="17"/>
  <c r="B15" i="17" s="1"/>
  <c r="H7" i="17"/>
  <c r="H13" i="17" s="1"/>
  <c r="B7" i="17"/>
  <c r="A23" i="17" s="1"/>
  <c r="B6" i="17"/>
  <c r="B14" i="17" s="1"/>
  <c r="B21" i="18"/>
  <c r="N17" i="18"/>
  <c r="K17" i="18"/>
  <c r="K19" i="18" s="1"/>
  <c r="B17" i="18"/>
  <c r="N16" i="18"/>
  <c r="N18" i="18" s="1"/>
  <c r="K16" i="18"/>
  <c r="K18" i="18" s="1"/>
  <c r="B16" i="18"/>
  <c r="B18" i="18" s="1"/>
  <c r="H13" i="18"/>
  <c r="N12" i="18"/>
  <c r="N21" i="18" s="1"/>
  <c r="H12" i="18"/>
  <c r="H9" i="18"/>
  <c r="N8" i="18"/>
  <c r="H8" i="18"/>
  <c r="H21" i="18" s="1"/>
  <c r="B22" i="21"/>
  <c r="B21" i="21"/>
  <c r="B17" i="21"/>
  <c r="B15" i="21"/>
  <c r="B16" i="21" s="1"/>
  <c r="B18" i="21" s="1"/>
  <c r="B23" i="21" s="1"/>
  <c r="A24" i="21" s="1"/>
  <c r="B14" i="21"/>
  <c r="B25" i="18" l="1"/>
  <c r="C18" i="6" s="1"/>
  <c r="B19" i="18"/>
  <c r="B20" i="18" s="1"/>
  <c r="H22" i="18"/>
  <c r="N25" i="18"/>
  <c r="R18" i="6" s="1"/>
  <c r="N19" i="18"/>
  <c r="N20" i="18" s="1"/>
  <c r="H20" i="18"/>
  <c r="H17" i="18"/>
  <c r="H16" i="18"/>
  <c r="H18" i="18" s="1"/>
  <c r="H19" i="18" s="1"/>
  <c r="H26" i="18" s="1"/>
  <c r="F18" i="6" s="1"/>
  <c r="F9" i="6"/>
  <c r="K17" i="17"/>
  <c r="H19" i="17" s="1"/>
  <c r="N22" i="18"/>
  <c r="B22" i="18"/>
  <c r="B18" i="17"/>
  <c r="C10" i="6" s="1"/>
  <c r="N7" i="17"/>
  <c r="N13" i="17" s="1"/>
  <c r="K5" i="6"/>
  <c r="B13" i="17"/>
  <c r="A22" i="17"/>
  <c r="C9" i="6" l="1"/>
  <c r="E17" i="17"/>
  <c r="B19" i="17" s="1"/>
  <c r="C17" i="6"/>
  <c r="E18" i="18"/>
  <c r="E19" i="18" s="1"/>
  <c r="Q17" i="17"/>
  <c r="N19" i="17" s="1"/>
  <c r="R9" i="6"/>
  <c r="Q18" i="18"/>
  <c r="Q19" i="18" s="1"/>
  <c r="R17" i="6"/>
  <c r="N26" i="18"/>
  <c r="K21" i="18"/>
  <c r="K22" i="18" s="1"/>
  <c r="H27" i="18" s="1"/>
  <c r="F17" i="6"/>
  <c r="G20" i="17"/>
  <c r="F11" i="6"/>
  <c r="F19" i="6" l="1"/>
  <c r="G28" i="18"/>
  <c r="R19" i="6"/>
  <c r="M27" i="18"/>
  <c r="R11" i="6"/>
  <c r="M20" i="17"/>
  <c r="C11" i="6"/>
  <c r="A20" i="17"/>
  <c r="B26" i="18"/>
  <c r="A27" i="18" l="1"/>
  <c r="C19" i="6"/>
</calcChain>
</file>

<file path=xl/sharedStrings.xml><?xml version="1.0" encoding="utf-8"?>
<sst xmlns="http://schemas.openxmlformats.org/spreadsheetml/2006/main" count="459" uniqueCount="236">
  <si>
    <t>Runs</t>
  </si>
  <si>
    <t>BF</t>
  </si>
  <si>
    <t>SR</t>
  </si>
  <si>
    <t>Mean</t>
  </si>
  <si>
    <t>F Test for Differences in Two Variances</t>
  </si>
  <si>
    <t>Data</t>
  </si>
  <si>
    <t>Level of Significance</t>
  </si>
  <si>
    <t>Larger-Variance Sample</t>
  </si>
  <si>
    <t>Sample Size</t>
  </si>
  <si>
    <t>Sample Variance</t>
  </si>
  <si>
    <t>Smaller-Variance Sample</t>
  </si>
  <si>
    <t>Intermediate Calculations</t>
  </si>
  <si>
    <r>
      <t xml:space="preserve">F </t>
    </r>
    <r>
      <rPr>
        <b/>
        <sz val="11"/>
        <rFont val="Calibri"/>
        <family val="2"/>
      </rPr>
      <t>Test Statistic</t>
    </r>
  </si>
  <si>
    <t>Population 1 Sample Degrees of Freedom</t>
  </si>
  <si>
    <t>Population 2 Sample Degrees of Freedom</t>
  </si>
  <si>
    <t>Calculations Area</t>
  </si>
  <si>
    <t>Two-Tail Test</t>
  </si>
  <si>
    <t>F.DIST.RT value</t>
  </si>
  <si>
    <t>Upper Critical Value</t>
  </si>
  <si>
    <r>
      <t>p</t>
    </r>
    <r>
      <rPr>
        <b/>
        <sz val="11"/>
        <rFont val="Calibri"/>
        <family val="2"/>
      </rPr>
      <t>-Value</t>
    </r>
  </si>
  <si>
    <t>Upper-Tail Test</t>
  </si>
  <si>
    <t>R Dravid</t>
  </si>
  <si>
    <t>SR Tendulkar</t>
  </si>
  <si>
    <t>Variance</t>
  </si>
  <si>
    <t>Std. Dev</t>
  </si>
  <si>
    <t>Degrees of Freedom</t>
  </si>
  <si>
    <r>
      <t xml:space="preserve">Pooled-Variance </t>
    </r>
    <r>
      <rPr>
        <b/>
        <i/>
        <sz val="11"/>
        <rFont val="Calibri"/>
        <family val="2"/>
      </rPr>
      <t>t</t>
    </r>
    <r>
      <rPr>
        <b/>
        <sz val="11"/>
        <rFont val="Calibri"/>
        <family val="2"/>
      </rPr>
      <t xml:space="preserve"> Test for the Difference Between Two Means</t>
    </r>
  </si>
  <si>
    <t>(assumes equal population variances)</t>
  </si>
  <si>
    <t>Hypothesized Difference</t>
  </si>
  <si>
    <t>Population 1 Sample</t>
  </si>
  <si>
    <t>Sample Mean</t>
  </si>
  <si>
    <t>Sample Standard Deviation</t>
  </si>
  <si>
    <t>Population 2 Sample</t>
  </si>
  <si>
    <t>Total Degrees of Freedom</t>
  </si>
  <si>
    <t>Pooled Variance</t>
  </si>
  <si>
    <t>Standard Error</t>
  </si>
  <si>
    <t>Difference in Sample Means</t>
  </si>
  <si>
    <r>
      <t xml:space="preserve">t </t>
    </r>
    <r>
      <rPr>
        <b/>
        <sz val="11"/>
        <rFont val="Calibri"/>
        <family val="2"/>
      </rPr>
      <t>Test Statistic</t>
    </r>
  </si>
  <si>
    <t>For one-tailed tests:</t>
  </si>
  <si>
    <t>T.DIST.RT value</t>
  </si>
  <si>
    <t>1-T.DIST.RT value</t>
  </si>
  <si>
    <r>
      <t xml:space="preserve">Separate-Variances </t>
    </r>
    <r>
      <rPr>
        <b/>
        <i/>
        <sz val="11"/>
        <rFont val="Calibri"/>
        <family val="2"/>
      </rPr>
      <t>t</t>
    </r>
    <r>
      <rPr>
        <b/>
        <sz val="11"/>
        <rFont val="Calibri"/>
        <family val="2"/>
      </rPr>
      <t xml:space="preserve"> Test for the Difference Between Two Means</t>
    </r>
  </si>
  <si>
    <t>(assumes unequal population variances)</t>
  </si>
  <si>
    <t>Numerator of Degrees of Freedom</t>
  </si>
  <si>
    <t>Pop. 1 Sample Variance</t>
  </si>
  <si>
    <t>Denominator of Degrees of Freedom</t>
  </si>
  <si>
    <t>Pop. 2 Sample Variance</t>
  </si>
  <si>
    <t>Pop. 1 Sample Var./Sample Size</t>
  </si>
  <si>
    <t>Pop. 2 Sample Var./Sample Size</t>
  </si>
  <si>
    <r>
      <t>Separate-Variance</t>
    </r>
    <r>
      <rPr>
        <b/>
        <i/>
        <sz val="11"/>
        <rFont val="Calibri"/>
        <family val="2"/>
      </rPr>
      <t xml:space="preserve"> t </t>
    </r>
    <r>
      <rPr>
        <b/>
        <sz val="11"/>
        <rFont val="Calibri"/>
        <family val="2"/>
      </rPr>
      <t>Test Statistic</t>
    </r>
  </si>
  <si>
    <t>N</t>
  </si>
  <si>
    <t>Strike Rate</t>
  </si>
  <si>
    <t>Single Digit Test</t>
  </si>
  <si>
    <t>F- Statistics</t>
  </si>
  <si>
    <t>Null Hypothesis</t>
  </si>
  <si>
    <t>Test Type</t>
  </si>
  <si>
    <t>Test Statisitics</t>
  </si>
  <si>
    <t>t- Value</t>
  </si>
  <si>
    <t>p-Value</t>
  </si>
  <si>
    <t>We do not reject the Null Hypothesis at 95% confidence interval with two tail F-Test
Hence we will use the pooled t-test since variances of the sample are equal</t>
  </si>
  <si>
    <t>Us&lt;=Ur</t>
  </si>
  <si>
    <t>Alternate Hypothesis</t>
  </si>
  <si>
    <t>Us&gt;Ur</t>
  </si>
  <si>
    <t>We do not reject the Null Hypothesis at 95% confidence interval</t>
  </si>
  <si>
    <t>Pooled t-test (Upper Tail)</t>
  </si>
  <si>
    <t>Step-1</t>
  </si>
  <si>
    <t>Step-2</t>
  </si>
  <si>
    <t>We reject the Null Hypothesis at 95% confidence interval with two tail F-Test.
Hence we will use the Welch Test since variances of the sample are unequal</t>
  </si>
  <si>
    <t>Welch Test</t>
  </si>
  <si>
    <t>% Single Digit Out</t>
  </si>
  <si>
    <t>% Sinlge Digit Not Out</t>
  </si>
  <si>
    <t>Z Test for Differences in Two Proportions</t>
  </si>
  <si>
    <t>Group 1</t>
  </si>
  <si>
    <t>Number of Items of Interest</t>
  </si>
  <si>
    <t>Group 2</t>
  </si>
  <si>
    <t>Group 1 Proportion</t>
  </si>
  <si>
    <t>Group 2 Proportion</t>
  </si>
  <si>
    <t>Difference in Two Proportions</t>
  </si>
  <si>
    <t>Average Proportion</t>
  </si>
  <si>
    <r>
      <rPr>
        <b/>
        <i/>
        <sz val="11"/>
        <rFont val="Calibri"/>
        <family val="2"/>
      </rPr>
      <t>Z</t>
    </r>
    <r>
      <rPr>
        <b/>
        <sz val="11"/>
        <rFont val="Calibri"/>
        <family val="2"/>
      </rPr>
      <t xml:space="preserve"> Test Statistic</t>
    </r>
  </si>
  <si>
    <t>Lower Critical Value</t>
  </si>
  <si>
    <t>Ps = Pr</t>
  </si>
  <si>
    <t>Z-Test for Proportion</t>
  </si>
  <si>
    <t>Consistency</t>
  </si>
  <si>
    <t>Not Applicable</t>
  </si>
  <si>
    <t>Verdict</t>
  </si>
  <si>
    <t>VARs = VARr</t>
  </si>
  <si>
    <t>VARr&lt;=VARs</t>
  </si>
  <si>
    <t>VARr&gt;VARs</t>
  </si>
  <si>
    <t>We do not reject the null hypothesis at 95% confidence interval for upper tail test. 
Hence we conclude that Dravid is more consistent than Sachin</t>
  </si>
  <si>
    <t>Runs (S Tendulkar)</t>
  </si>
  <si>
    <t>Runs (R Dravid)</t>
  </si>
  <si>
    <t>Balance Test</t>
  </si>
  <si>
    <t>Tendulkar's Variance</t>
  </si>
  <si>
    <t>VARs</t>
  </si>
  <si>
    <t>VARr</t>
  </si>
  <si>
    <t>Dravid's Variance</t>
  </si>
  <si>
    <t>Us</t>
  </si>
  <si>
    <t>Sachin's Average</t>
  </si>
  <si>
    <t>Ur</t>
  </si>
  <si>
    <t>Dravid's Average</t>
  </si>
  <si>
    <t>Abbr Used</t>
  </si>
  <si>
    <t>Problem - 3</t>
  </si>
  <si>
    <t>Problem - 4</t>
  </si>
  <si>
    <t>Problem - 5</t>
  </si>
  <si>
    <t>Problem - 1</t>
  </si>
  <si>
    <t>Problem - 2</t>
  </si>
  <si>
    <t>Us=Ur</t>
  </si>
  <si>
    <t>Us&lt;&gt;Ur</t>
  </si>
  <si>
    <t>VARs &lt;&gt; VARr</t>
  </si>
  <si>
    <t>Ps &lt;&gt; Pr</t>
  </si>
  <si>
    <t>Dravid</t>
  </si>
  <si>
    <t>** We have included all the records even the batsmen was not out. No speacial treatment has been given to not out innings while calculating the averages</t>
  </si>
  <si>
    <t>Variance for Runs</t>
  </si>
  <si>
    <t>Varinace for SR</t>
  </si>
  <si>
    <t>Same Sample Variance Compariso for Runs</t>
  </si>
  <si>
    <t>For Runs</t>
  </si>
  <si>
    <t>For SR</t>
  </si>
  <si>
    <t>Same Sample</t>
  </si>
  <si>
    <t>Sachin</t>
  </si>
  <si>
    <t>Where both Played</t>
  </si>
  <si>
    <t>Consistency Test</t>
  </si>
  <si>
    <t>Use this sheet to find the Solutions</t>
  </si>
  <si>
    <t>Contains the Raw Data</t>
  </si>
  <si>
    <t>F-Test</t>
  </si>
  <si>
    <t>Contains all the F-Tests Performed</t>
  </si>
  <si>
    <t>Hypothesis Test</t>
  </si>
  <si>
    <t>Contains the T-Test Performed</t>
  </si>
  <si>
    <t>Z-Test (Proportion Test)</t>
  </si>
  <si>
    <t>Contains the Z-Test for Signle digit out proportion</t>
  </si>
  <si>
    <t>Go to Stats Sheet</t>
  </si>
  <si>
    <t># SMDM GA</t>
  </si>
  <si>
    <t>library(readxl)</t>
  </si>
  <si>
    <t>Dravid &lt;- read_excel("C:/Users/Bhavya Gupta/Desktop/R Folder/SMDM GA Data.xlsx", sheet = "R Dravid")</t>
  </si>
  <si>
    <t>Tendulkar &lt;- read_excel("C:/Users/Bhavya Gupta/Desktop/R Folder/SMDM GA Data.xlsx", sheet = "S Tendulkar")</t>
  </si>
  <si>
    <t>Balance &lt;- read_excel("C:/Users/Bhavya Gupta/Desktop/R Folder/SMDM GA Data.xlsx", sheet = "Balanced")</t>
  </si>
  <si>
    <t># Problem - 1</t>
  </si>
  <si>
    <t># Ho --&gt; Ut &lt;= Ur</t>
  </si>
  <si>
    <t># Ha --&gt; Ut &gt; Ur</t>
  </si>
  <si>
    <t xml:space="preserve"># Solution </t>
  </si>
  <si>
    <t>#Comapare Variance using F-Test</t>
  </si>
  <si>
    <t># Ho --&gt; VARs = VARr</t>
  </si>
  <si>
    <t># Ha --&gt; VARs &lt;&gt; VARr</t>
  </si>
  <si>
    <t>var.test(Tendulkar$Runs, Dravid$Runs)</t>
  </si>
  <si>
    <t>#Output</t>
  </si>
  <si>
    <t># F test to compare two variances</t>
  </si>
  <si>
    <t xml:space="preserve"># </t>
  </si>
  <si>
    <t># data:  Tendulkar$Runs and Dravid$Runs</t>
  </si>
  <si>
    <t># F = 1.514, num df = 43, denom df = 20, p-value = 0.3182</t>
  </si>
  <si>
    <t># alternative hypothesis: true ratio of variances is not equal to 1</t>
  </si>
  <si>
    <t># 95 percent confidence interval:</t>
  </si>
  <si>
    <t>#   0.6657296 3.0909270</t>
  </si>
  <si>
    <t># sample estimates:</t>
  </si>
  <si>
    <t xml:space="preserve">#   ratio of variances </t>
  </si>
  <si>
    <t xml:space="preserve"># 1.513982 </t>
  </si>
  <si>
    <t>#Verdict</t>
  </si>
  <si>
    <t>#p-value of 0.3182 indicates that the Null Hypothesis holds true and hence the variances of the population are equal</t>
  </si>
  <si>
    <t>#Pooled T-Test (Upper Tail)</t>
  </si>
  <si>
    <t>t.test(Tendulkar$Runs, Dravid$Runs, var.equal =  T, paired = F, alternative = 'greater')</t>
  </si>
  <si>
    <t># Output</t>
  </si>
  <si>
    <t># Two Sample t-test</t>
  </si>
  <si>
    <t># t = 0.98861, df = 63, p-value = 0.1633</t>
  </si>
  <si>
    <t># alternative hypothesis: true difference in means is greater than 0</t>
  </si>
  <si>
    <t>#   -7.451238       Inf</t>
  </si>
  <si>
    <t xml:space="preserve">#   mean of x mean of y </t>
  </si>
  <si>
    <t xml:space="preserve"># 51.77273  40.95238 </t>
  </si>
  <si>
    <t># the p-value of 0.1633 indicates that we support the Null Hypothesis.</t>
  </si>
  <si>
    <t>#Hence, the Avergae of Tendulkar is less than or equal to Dravid's</t>
  </si>
  <si>
    <t># Problem - 2</t>
  </si>
  <si>
    <t># Ho --&gt; Us(strike rate) = Ur(strike rate)</t>
  </si>
  <si>
    <t># Ha --&gt; Us(strike rate) &lt;&gt; Ur(strike rate)</t>
  </si>
  <si>
    <t># Solution</t>
  </si>
  <si>
    <t>#Compare variances using F-Test</t>
  </si>
  <si>
    <t>var.test(Tendulkar$SR, Dravid$SR)</t>
  </si>
  <si>
    <t># #output</t>
  </si>
  <si>
    <t># data:  Dravid$SR and Tendulkar$SR</t>
  </si>
  <si>
    <t># F = 3.5849, num df = 20, denom df = 43, p-value = 0.0004445</t>
  </si>
  <si>
    <t>#   1.755956 8.152757</t>
  </si>
  <si>
    <t xml:space="preserve"># 3.584937 </t>
  </si>
  <si>
    <t># Verdict</t>
  </si>
  <si>
    <t>#p - value indicates that variances are not equal and hence Welch Test will be applied</t>
  </si>
  <si>
    <t>t.test(Tendulkar$SR, Dravid$SR,  var.equal = F, paired = F)</t>
  </si>
  <si>
    <t># Welch Two Sample t-test</t>
  </si>
  <si>
    <t># t = 0.3722, df = 25.47, p-value = 0.7128</t>
  </si>
  <si>
    <t># alternative hypothesis: true difference in means is not equal to 0</t>
  </si>
  <si>
    <t>#   -26.51494  38.22598</t>
  </si>
  <si>
    <t xml:space="preserve"># 85.82143  79.96591 </t>
  </si>
  <si>
    <t>#p - value indicates that Null Hypothesis is True, hence strike rates are similar</t>
  </si>
  <si>
    <t>#Problem - 3</t>
  </si>
  <si>
    <t>#Ho -- &gt; Ps = Pr</t>
  </si>
  <si>
    <t>#Ha -- &gt; Ps &lt;&gt; Pr</t>
  </si>
  <si>
    <t>#Finding single digit out proportion</t>
  </si>
  <si>
    <t>c1&lt;- c(length(subset(Tendulkar$Runs, Tendulkar$Runs&lt;10)),length(subset(Dravid$Runs, Dravid$Runs&lt;10)))</t>
  </si>
  <si>
    <t>c2 &lt;- c(length(Tendulkar$Runs), length(Dravid$Runs))</t>
  </si>
  <si>
    <t>#Z- Test for Proportion</t>
  </si>
  <si>
    <t>prop.test(x = c1, n = c2, correct = F)</t>
  </si>
  <si>
    <t># 2-sample test for equality of proportions without continuity correction</t>
  </si>
  <si>
    <t># data:  c1 out of c2</t>
  </si>
  <si>
    <t># X-squared = 0.017587, df = 1, p-value = 0.8945</t>
  </si>
  <si>
    <t># alternative hypothesis: two.sided</t>
  </si>
  <si>
    <t>#   -0.1918715  0.2200101</t>
  </si>
  <si>
    <t xml:space="preserve">#   prop 1    prop 2 </t>
  </si>
  <si>
    <t xml:space="preserve"># 0.2045455 0.1904762 </t>
  </si>
  <si>
    <t>#p- value indicates that our premise holds true</t>
  </si>
  <si>
    <t>#Problem - 4</t>
  </si>
  <si>
    <t># Ho --&gt; VARd &gt;= VARs</t>
  </si>
  <si>
    <t># Ha --&gt; VARs &lt; VARd</t>
  </si>
  <si>
    <t>#Applying Lower Tail F-Test to compare the variance</t>
  </si>
  <si>
    <t>var.test(Tendulkar$Runs, Dravid$Runs, alternative = "greater")</t>
  </si>
  <si>
    <t># F = 1.514, num df = 43, denom df = 20, p-value = 0.1591</t>
  </si>
  <si>
    <t># alternative hypothesis: true ratio of variances is greater than 1</t>
  </si>
  <si>
    <t>#   0.7630659       Inf</t>
  </si>
  <si>
    <t>#The p-value is indicative in support of Null Hypothesis. Hence dravid is more consistent</t>
  </si>
  <si>
    <t>#Problem - 5</t>
  </si>
  <si>
    <t>#Applying balance T-test (Took sample where Sachin &amp; Tendulkar both played together)</t>
  </si>
  <si>
    <t># Ho --&gt; Us &lt;= Ur</t>
  </si>
  <si>
    <t># Ha --&gt; Us &gt; Ur</t>
  </si>
  <si>
    <t># Applying F-Test to compare the variances</t>
  </si>
  <si>
    <t>var.test(Balance$`Runs (S Tendulkar)`, Balance$`Runs (R Dravid)`)</t>
  </si>
  <si>
    <t># data:  Balance$`Runs (S Tendulkar)` and Balance$`Runs (R Dravid)`</t>
  </si>
  <si>
    <t># F = 1.2532, num df = 19, denom df = 19, p-value = 0.6277</t>
  </si>
  <si>
    <t>#   0.4960165 3.1660506</t>
  </si>
  <si>
    <t xml:space="preserve"># 1.253161 </t>
  </si>
  <si>
    <t># p- value indicates that Null Hypothesis holds true</t>
  </si>
  <si>
    <t>#Applying Pooled T-Test (Lower Tail)</t>
  </si>
  <si>
    <t>t.test(Balance$`Runs (S Tendulkar)`,Balance$`Runs (R Dravid)`, var.equal = T, paired = F, alternative = 'less')</t>
  </si>
  <si>
    <t># t = -0.037418, df = 38, p-value = 0.4852</t>
  </si>
  <si>
    <t># alternative hypothesis: true difference in means is less than 0</t>
  </si>
  <si>
    <t>#   -Inf 19.82584</t>
  </si>
  <si>
    <t xml:space="preserve"># 41.90     42.35 </t>
  </si>
  <si>
    <t>#Verdict: The p-value indicates that we do not reject the null hypothesis</t>
  </si>
  <si>
    <t>R- Code &amp; Solution</t>
  </si>
  <si>
    <t>Sheet Name</t>
  </si>
  <si>
    <t>Explanation of Content</t>
  </si>
  <si>
    <t>Stats</t>
  </si>
  <si>
    <t>Contains the R-Code with comments (Ad-Hoc 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</si>
</sst>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#,##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i/>
      <sz val="11"/>
      <name val="Calibri"/>
      <family val="2"/>
    </font>
    <font>
      <i/>
      <sz val="11"/>
      <name val="Calibri"/>
      <family val="2"/>
    </font>
    <font>
      <b/>
      <sz val="11"/>
      <color rgb="FFFF0000"/>
      <name val="Calibri"/>
      <family val="2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61">
    <xf numFmtId="0" fontId="0" fillId="0" borderId="0" xfId="0"/>
    <xf numFmtId="0" fontId="1" fillId="0" borderId="0" xfId="0" applyFont="1"/>
    <xf numFmtId="1" fontId="4" fillId="0" borderId="0" xfId="0" applyNumberFormat="1" applyFont="1"/>
    <xf numFmtId="0" fontId="4" fillId="0" borderId="0" xfId="0" applyFont="1"/>
    <xf numFmtId="0" fontId="5" fillId="0" borderId="0" xfId="1" applyFont="1" applyAlignment="1">
      <alignment horizontal="left"/>
    </xf>
    <xf numFmtId="0" fontId="6" fillId="0" borderId="0" xfId="1" applyFont="1" applyAlignment="1">
      <alignment horizontal="centerContinuous"/>
    </xf>
    <xf numFmtId="0" fontId="6" fillId="0" borderId="0" xfId="1" applyFont="1"/>
    <xf numFmtId="0" fontId="5" fillId="3" borderId="1" xfId="1" applyFont="1" applyFill="1" applyBorder="1"/>
    <xf numFmtId="0" fontId="5" fillId="3" borderId="1" xfId="1" applyFont="1" applyFill="1" applyBorder="1" applyAlignment="1">
      <alignment horizontal="centerContinuous"/>
    </xf>
    <xf numFmtId="0" fontId="5" fillId="0" borderId="0" xfId="1" applyFont="1" applyBorder="1" applyAlignment="1">
      <alignment horizontal="center"/>
    </xf>
    <xf numFmtId="0" fontId="5" fillId="0" borderId="0" xfId="1" applyFont="1"/>
    <xf numFmtId="0" fontId="5" fillId="0" borderId="0" xfId="1" applyFont="1" applyBorder="1"/>
    <xf numFmtId="0" fontId="7" fillId="4" borderId="1" xfId="1" applyFont="1" applyFill="1" applyBorder="1"/>
    <xf numFmtId="164" fontId="5" fillId="4" borderId="1" xfId="1" applyNumberFormat="1" applyFont="1" applyFill="1" applyBorder="1"/>
    <xf numFmtId="0" fontId="6" fillId="0" borderId="1" xfId="1" applyFont="1" applyFill="1" applyBorder="1"/>
    <xf numFmtId="0" fontId="6" fillId="0" borderId="2" xfId="1" applyFont="1" applyBorder="1"/>
    <xf numFmtId="0" fontId="6" fillId="0" borderId="3" xfId="1" applyFont="1" applyBorder="1" applyAlignment="1">
      <alignment horizontal="centerContinuous"/>
    </xf>
    <xf numFmtId="0" fontId="5" fillId="4" borderId="1" xfId="1" applyFont="1" applyFill="1" applyBorder="1" applyAlignment="1">
      <alignment horizontal="centerContinuous"/>
    </xf>
    <xf numFmtId="0" fontId="6" fillId="0" borderId="0" xfId="1" applyFont="1" applyBorder="1" applyAlignment="1">
      <alignment horizontal="left"/>
    </xf>
    <xf numFmtId="164" fontId="6" fillId="0" borderId="0" xfId="1" applyNumberFormat="1" applyFont="1" applyBorder="1"/>
    <xf numFmtId="0" fontId="5" fillId="4" borderId="1" xfId="1" applyFont="1" applyFill="1" applyBorder="1"/>
    <xf numFmtId="0" fontId="6" fillId="0" borderId="0" xfId="1" applyFont="1" applyBorder="1"/>
    <xf numFmtId="0" fontId="5" fillId="3" borderId="1" xfId="1" applyFont="1" applyFill="1" applyBorder="1" applyAlignment="1"/>
    <xf numFmtId="0" fontId="5" fillId="0" borderId="0" xfId="1" applyFont="1" applyAlignment="1"/>
    <xf numFmtId="0" fontId="5" fillId="3" borderId="1" xfId="1" applyNumberFormat="1" applyFont="1" applyFill="1" applyBorder="1"/>
    <xf numFmtId="0" fontId="6" fillId="0" borderId="1" xfId="1" applyFont="1" applyBorder="1"/>
    <xf numFmtId="164" fontId="6" fillId="0" borderId="1" xfId="1" applyNumberFormat="1" applyFont="1" applyBorder="1"/>
    <xf numFmtId="0" fontId="8" fillId="0" borderId="0" xfId="1" applyFont="1" applyBorder="1"/>
    <xf numFmtId="164" fontId="5" fillId="4" borderId="1" xfId="1" applyNumberFormat="1" applyFont="1" applyFill="1" applyBorder="1" applyAlignment="1">
      <alignment horizontal="centerContinuous"/>
    </xf>
    <xf numFmtId="164" fontId="5" fillId="0" borderId="0" xfId="1" applyNumberFormat="1" applyFont="1" applyBorder="1"/>
    <xf numFmtId="0" fontId="6" fillId="0" borderId="0" xfId="1" applyFont="1" applyBorder="1" applyAlignment="1">
      <alignment horizontal="centerContinuous"/>
    </xf>
    <xf numFmtId="0" fontId="6" fillId="0" borderId="3" xfId="1" applyFont="1" applyBorder="1" applyAlignment="1">
      <alignment horizontal="left"/>
    </xf>
    <xf numFmtId="0" fontId="5" fillId="0" borderId="0" xfId="1" applyFont="1" applyAlignment="1">
      <alignment horizontal="center"/>
    </xf>
    <xf numFmtId="165" fontId="5" fillId="4" borderId="1" xfId="1" applyNumberFormat="1" applyFont="1" applyFill="1" applyBorder="1"/>
    <xf numFmtId="2" fontId="5" fillId="3" borderId="1" xfId="1" applyNumberFormat="1" applyFont="1" applyFill="1" applyBorder="1"/>
    <xf numFmtId="2" fontId="5" fillId="3" borderId="1" xfId="1" applyNumberFormat="1" applyFont="1" applyFill="1" applyBorder="1" applyAlignment="1"/>
    <xf numFmtId="0" fontId="9" fillId="0" borderId="0" xfId="1" applyFont="1" applyAlignment="1">
      <alignment horizontal="center"/>
    </xf>
    <xf numFmtId="0" fontId="9" fillId="0" borderId="0" xfId="1" applyFont="1" applyAlignment="1">
      <alignment horizontal="center" vertical="center"/>
    </xf>
    <xf numFmtId="2" fontId="6" fillId="0" borderId="0" xfId="1" applyNumberFormat="1" applyFont="1"/>
    <xf numFmtId="2" fontId="6" fillId="0" borderId="0" xfId="1" applyNumberFormat="1" applyFont="1" applyBorder="1" applyAlignment="1">
      <alignment horizontal="centerContinuous"/>
    </xf>
    <xf numFmtId="2" fontId="6" fillId="0" borderId="0" xfId="1" applyNumberFormat="1" applyFont="1" applyBorder="1"/>
    <xf numFmtId="2" fontId="6" fillId="0" borderId="3" xfId="1" applyNumberFormat="1" applyFont="1" applyBorder="1"/>
    <xf numFmtId="2" fontId="6" fillId="0" borderId="1" xfId="1" applyNumberFormat="1" applyFont="1" applyBorder="1"/>
    <xf numFmtId="2" fontId="5" fillId="4" borderId="1" xfId="1" applyNumberFormat="1" applyFont="1" applyFill="1" applyBorder="1"/>
    <xf numFmtId="1" fontId="1" fillId="0" borderId="0" xfId="0" applyNumberFormat="1" applyFont="1"/>
    <xf numFmtId="0" fontId="11" fillId="0" borderId="0" xfId="0" applyFont="1"/>
    <xf numFmtId="0" fontId="13" fillId="6" borderId="33" xfId="0" applyFont="1" applyFill="1" applyBorder="1" applyAlignment="1">
      <alignment horizontal="center" vertical="center" wrapText="1"/>
    </xf>
    <xf numFmtId="0" fontId="13" fillId="6" borderId="37" xfId="0" applyFont="1" applyFill="1" applyBorder="1" applyAlignment="1">
      <alignment horizontal="center" vertical="center" wrapText="1"/>
    </xf>
    <xf numFmtId="0" fontId="13" fillId="6" borderId="34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2" fillId="7" borderId="4" xfId="0" applyFont="1" applyFill="1" applyBorder="1"/>
    <xf numFmtId="2" fontId="11" fillId="0" borderId="32" xfId="0" applyNumberFormat="1" applyFont="1" applyBorder="1"/>
    <xf numFmtId="2" fontId="11" fillId="0" borderId="36" xfId="0" applyNumberFormat="1" applyFont="1" applyBorder="1"/>
    <xf numFmtId="2" fontId="11" fillId="0" borderId="35" xfId="0" applyNumberFormat="1" applyFont="1" applyBorder="1"/>
    <xf numFmtId="10" fontId="11" fillId="0" borderId="32" xfId="3" applyNumberFormat="1" applyFont="1" applyBorder="1"/>
    <xf numFmtId="10" fontId="11" fillId="0" borderId="35" xfId="3" applyNumberFormat="1" applyFont="1" applyBorder="1"/>
    <xf numFmtId="2" fontId="11" fillId="0" borderId="21" xfId="3" applyNumberFormat="1" applyFont="1" applyBorder="1"/>
    <xf numFmtId="2" fontId="11" fillId="0" borderId="23" xfId="3" applyNumberFormat="1" applyFont="1" applyBorder="1"/>
    <xf numFmtId="0" fontId="11" fillId="0" borderId="20" xfId="0" applyFont="1" applyBorder="1" applyAlignment="1">
      <alignment horizontal="center" vertical="center"/>
    </xf>
    <xf numFmtId="2" fontId="11" fillId="0" borderId="21" xfId="0" applyNumberFormat="1" applyFont="1" applyBorder="1"/>
    <xf numFmtId="2" fontId="11" fillId="0" borderId="22" xfId="0" applyNumberFormat="1" applyFont="1" applyBorder="1"/>
    <xf numFmtId="2" fontId="11" fillId="0" borderId="23" xfId="0" applyNumberFormat="1" applyFont="1" applyBorder="1"/>
    <xf numFmtId="0" fontId="12" fillId="7" borderId="13" xfId="0" applyFont="1" applyFill="1" applyBorder="1"/>
    <xf numFmtId="2" fontId="11" fillId="0" borderId="10" xfId="0" applyNumberFormat="1" applyFont="1" applyBorder="1"/>
    <xf numFmtId="2" fontId="11" fillId="0" borderId="24" xfId="0" applyNumberFormat="1" applyFont="1" applyBorder="1"/>
    <xf numFmtId="2" fontId="11" fillId="0" borderId="26" xfId="0" applyNumberFormat="1" applyFont="1" applyBorder="1"/>
    <xf numFmtId="10" fontId="11" fillId="0" borderId="10" xfId="0" applyNumberFormat="1" applyFont="1" applyBorder="1"/>
    <xf numFmtId="10" fontId="11" fillId="0" borderId="26" xfId="0" applyNumberFormat="1" applyFont="1" applyBorder="1"/>
    <xf numFmtId="2" fontId="11" fillId="0" borderId="10" xfId="3" applyNumberFormat="1" applyFont="1" applyBorder="1"/>
    <xf numFmtId="2" fontId="11" fillId="0" borderId="11" xfId="3" applyNumberFormat="1" applyFont="1" applyBorder="1"/>
    <xf numFmtId="0" fontId="11" fillId="0" borderId="19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2" fontId="11" fillId="0" borderId="11" xfId="0" applyNumberFormat="1" applyFont="1" applyBorder="1"/>
    <xf numFmtId="0" fontId="13" fillId="8" borderId="31" xfId="0" applyFont="1" applyFill="1" applyBorder="1"/>
    <xf numFmtId="0" fontId="12" fillId="7" borderId="4" xfId="0" applyFont="1" applyFill="1" applyBorder="1" applyAlignment="1">
      <alignment horizontal="left"/>
    </xf>
    <xf numFmtId="0" fontId="12" fillId="7" borderId="27" xfId="0" applyFont="1" applyFill="1" applyBorder="1" applyAlignment="1">
      <alignment horizontal="left"/>
    </xf>
    <xf numFmtId="0" fontId="11" fillId="9" borderId="29" xfId="0" applyFont="1" applyFill="1" applyBorder="1"/>
    <xf numFmtId="0" fontId="11" fillId="5" borderId="20" xfId="0" applyFont="1" applyFill="1" applyBorder="1"/>
    <xf numFmtId="0" fontId="11" fillId="9" borderId="20" xfId="0" applyFont="1" applyFill="1" applyBorder="1"/>
    <xf numFmtId="0" fontId="11" fillId="5" borderId="19" xfId="0" applyFont="1" applyFill="1" applyBorder="1"/>
    <xf numFmtId="0" fontId="12" fillId="7" borderId="28" xfId="0" applyFont="1" applyFill="1" applyBorder="1" applyAlignment="1">
      <alignment horizontal="center" vertical="center"/>
    </xf>
    <xf numFmtId="0" fontId="12" fillId="7" borderId="28" xfId="0" applyFont="1" applyFill="1" applyBorder="1" applyAlignment="1">
      <alignment horizontal="left" vertical="center"/>
    </xf>
    <xf numFmtId="0" fontId="5" fillId="3" borderId="1" xfId="1" applyFont="1" applyFill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" xfId="1" applyFont="1" applyBorder="1" applyAlignment="1">
      <alignment horizontal="center"/>
    </xf>
    <xf numFmtId="1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1" fillId="5" borderId="8" xfId="0" applyFont="1" applyFill="1" applyBorder="1" applyAlignment="1">
      <alignment horizontal="center"/>
    </xf>
    <xf numFmtId="0" fontId="11" fillId="5" borderId="9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left" vertical="center" wrapText="1"/>
    </xf>
    <xf numFmtId="0" fontId="11" fillId="5" borderId="11" xfId="0" applyFont="1" applyFill="1" applyBorder="1" applyAlignment="1">
      <alignment horizontal="left" vertical="center" wrapText="1"/>
    </xf>
    <xf numFmtId="0" fontId="14" fillId="0" borderId="14" xfId="0" applyFont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2" fillId="7" borderId="29" xfId="0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 wrapText="1"/>
    </xf>
    <xf numFmtId="0" fontId="12" fillId="7" borderId="29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  <xf numFmtId="164" fontId="11" fillId="5" borderId="8" xfId="0" applyNumberFormat="1" applyFont="1" applyFill="1" applyBorder="1" applyAlignment="1">
      <alignment horizontal="center"/>
    </xf>
    <xf numFmtId="164" fontId="11" fillId="5" borderId="1" xfId="0" applyNumberFormat="1" applyFont="1" applyFill="1" applyBorder="1" applyAlignment="1">
      <alignment horizontal="center"/>
    </xf>
    <xf numFmtId="164" fontId="11" fillId="5" borderId="9" xfId="0" applyNumberFormat="1" applyFont="1" applyFill="1" applyBorder="1" applyAlignment="1">
      <alignment horizontal="center"/>
    </xf>
    <xf numFmtId="0" fontId="12" fillId="7" borderId="12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left" vertical="center" wrapText="1"/>
    </xf>
    <xf numFmtId="0" fontId="11" fillId="5" borderId="26" xfId="0" applyFont="1" applyFill="1" applyBorder="1" applyAlignment="1">
      <alignment horizontal="left" vertical="center" wrapText="1"/>
    </xf>
    <xf numFmtId="0" fontId="11" fillId="5" borderId="22" xfId="0" applyFont="1" applyFill="1" applyBorder="1" applyAlignment="1">
      <alignment horizontal="center"/>
    </xf>
    <xf numFmtId="0" fontId="11" fillId="5" borderId="25" xfId="0" applyFont="1" applyFill="1" applyBorder="1" applyAlignment="1">
      <alignment horizontal="center"/>
    </xf>
    <xf numFmtId="164" fontId="11" fillId="5" borderId="30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30" xfId="0" applyFont="1" applyFill="1" applyBorder="1" applyAlignment="1">
      <alignment horizontal="center"/>
    </xf>
    <xf numFmtId="0" fontId="11" fillId="0" borderId="29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2" fillId="7" borderId="18" xfId="0" applyFont="1" applyFill="1" applyBorder="1" applyAlignment="1">
      <alignment horizontal="center"/>
    </xf>
    <xf numFmtId="2" fontId="11" fillId="5" borderId="8" xfId="0" applyNumberFormat="1" applyFont="1" applyFill="1" applyBorder="1" applyAlignment="1">
      <alignment horizontal="center"/>
    </xf>
    <xf numFmtId="2" fontId="11" fillId="5" borderId="1" xfId="0" applyNumberFormat="1" applyFont="1" applyFill="1" applyBorder="1" applyAlignment="1">
      <alignment horizontal="center"/>
    </xf>
    <xf numFmtId="2" fontId="11" fillId="5" borderId="9" xfId="0" applyNumberFormat="1" applyFont="1" applyFill="1" applyBorder="1" applyAlignment="1">
      <alignment horizontal="center"/>
    </xf>
    <xf numFmtId="0" fontId="16" fillId="10" borderId="4" xfId="4" applyFont="1" applyFill="1" applyBorder="1" applyAlignment="1">
      <alignment horizontal="center" vertical="center" wrapText="1"/>
    </xf>
    <xf numFmtId="0" fontId="16" fillId="10" borderId="5" xfId="4" applyFont="1" applyFill="1" applyBorder="1" applyAlignment="1">
      <alignment horizontal="center" vertical="center" wrapText="1"/>
    </xf>
    <xf numFmtId="0" fontId="16" fillId="10" borderId="13" xfId="4" applyFont="1" applyFill="1" applyBorder="1" applyAlignment="1">
      <alignment horizontal="center" vertical="center" wrapText="1"/>
    </xf>
    <xf numFmtId="0" fontId="16" fillId="10" borderId="15" xfId="4" applyFont="1" applyFill="1" applyBorder="1" applyAlignment="1">
      <alignment horizontal="center" vertical="center" wrapText="1"/>
    </xf>
    <xf numFmtId="0" fontId="0" fillId="5" borderId="38" xfId="0" applyFill="1" applyBorder="1" applyAlignment="1">
      <alignment horizontal="left" vertical="center" wrapText="1"/>
    </xf>
    <xf numFmtId="0" fontId="0" fillId="5" borderId="22" xfId="0" applyFill="1" applyBorder="1" applyAlignment="1">
      <alignment horizontal="left" vertical="center" wrapText="1"/>
    </xf>
    <xf numFmtId="0" fontId="0" fillId="5" borderId="23" xfId="0" applyFill="1" applyBorder="1" applyAlignment="1">
      <alignment horizontal="left" vertical="center" wrapText="1"/>
    </xf>
    <xf numFmtId="0" fontId="0" fillId="5" borderId="39" xfId="0" applyFill="1" applyBorder="1" applyAlignment="1">
      <alignment horizontal="left" vertical="center" wrapText="1"/>
    </xf>
    <xf numFmtId="0" fontId="0" fillId="5" borderId="24" xfId="0" applyFill="1" applyBorder="1" applyAlignment="1">
      <alignment horizontal="left" vertical="center" wrapText="1"/>
    </xf>
    <xf numFmtId="0" fontId="0" fillId="5" borderId="11" xfId="0" applyFill="1" applyBorder="1" applyAlignment="1">
      <alignment horizontal="left" vertical="center" wrapText="1"/>
    </xf>
    <xf numFmtId="0" fontId="17" fillId="11" borderId="21" xfId="0" applyFont="1" applyFill="1" applyBorder="1" applyAlignment="1">
      <alignment horizontal="center" vertical="center"/>
    </xf>
    <xf numFmtId="0" fontId="17" fillId="11" borderId="23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21" xfId="0" applyFont="1" applyFill="1" applyBorder="1" applyAlignment="1">
      <alignment horizontal="center" vertical="center" wrapText="1"/>
    </xf>
    <xf numFmtId="0" fontId="17" fillId="11" borderId="23" xfId="0" applyFont="1" applyFill="1" applyBorder="1" applyAlignment="1">
      <alignment horizontal="center" vertical="center" wrapText="1"/>
    </xf>
    <xf numFmtId="0" fontId="17" fillId="11" borderId="10" xfId="0" applyFont="1" applyFill="1" applyBorder="1" applyAlignment="1">
      <alignment horizontal="center" vertical="center" wrapText="1"/>
    </xf>
    <xf numFmtId="0" fontId="17" fillId="11" borderId="11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/>
    </xf>
    <xf numFmtId="0" fontId="3" fillId="10" borderId="18" xfId="0" applyFont="1" applyFill="1" applyBorder="1" applyAlignment="1">
      <alignment horizontal="center"/>
    </xf>
    <xf numFmtId="0" fontId="3" fillId="10" borderId="17" xfId="0" applyFont="1" applyFill="1" applyBorder="1" applyAlignment="1">
      <alignment horizontal="center"/>
    </xf>
  </cellXfs>
  <cellStyles count="5">
    <cellStyle name="Hyperlink" xfId="4" builtinId="8"/>
    <cellStyle name="Normal" xfId="0" builtinId="0"/>
    <cellStyle name="Normal 2" xfId="1"/>
    <cellStyle name="Percent" xfId="3" builtinId="5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6C179C9-D2D6-4FF4-AA64-209E2E14949E}">
          <cx:dataId val="0"/>
          <cx:layoutPr>
            <cx:visibility meanLine="0" meanMarker="1" nonoutliers="0" outliers="1"/>
            <cx:binning intervalClosed="r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32</xdr:row>
      <xdr:rowOff>119062</xdr:rowOff>
    </xdr:from>
    <xdr:to>
      <xdr:col>15</xdr:col>
      <xdr:colOff>190500</xdr:colOff>
      <xdr:row>46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48386D7-44EB-4A42-8288-70ED49289B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3525" y="6215062"/>
              <a:ext cx="5505450" cy="2552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04"/>
  <sheetViews>
    <sheetView workbookViewId="0">
      <selection activeCell="B11" sqref="B9:B11"/>
    </sheetView>
  </sheetViews>
  <sheetFormatPr defaultRowHeight="15" x14ac:dyDescent="0.25"/>
  <cols>
    <col min="2" max="2" width="106.28515625" bestFit="1" customWidth="1"/>
  </cols>
  <sheetData>
    <row r="2" spans="2:2" x14ac:dyDescent="0.25">
      <c r="B2" t="s">
        <v>131</v>
      </c>
    </row>
    <row r="4" spans="2:2" x14ac:dyDescent="0.25">
      <c r="B4" t="s">
        <v>132</v>
      </c>
    </row>
    <row r="5" spans="2:2" x14ac:dyDescent="0.25">
      <c r="B5" t="s">
        <v>133</v>
      </c>
    </row>
    <row r="6" spans="2:2" x14ac:dyDescent="0.25">
      <c r="B6" t="s">
        <v>134</v>
      </c>
    </row>
    <row r="7" spans="2:2" x14ac:dyDescent="0.25">
      <c r="B7" t="s">
        <v>135</v>
      </c>
    </row>
    <row r="9" spans="2:2" x14ac:dyDescent="0.25">
      <c r="B9" t="s">
        <v>136</v>
      </c>
    </row>
    <row r="10" spans="2:2" x14ac:dyDescent="0.25">
      <c r="B10" t="s">
        <v>137</v>
      </c>
    </row>
    <row r="11" spans="2:2" x14ac:dyDescent="0.25">
      <c r="B11" t="s">
        <v>138</v>
      </c>
    </row>
    <row r="13" spans="2:2" x14ac:dyDescent="0.25">
      <c r="B13" t="s">
        <v>139</v>
      </c>
    </row>
    <row r="15" spans="2:2" x14ac:dyDescent="0.25">
      <c r="B15" t="s">
        <v>140</v>
      </c>
    </row>
    <row r="16" spans="2:2" x14ac:dyDescent="0.25">
      <c r="B16" t="s">
        <v>141</v>
      </c>
    </row>
    <row r="17" spans="2:2" x14ac:dyDescent="0.25">
      <c r="B17" t="s">
        <v>142</v>
      </c>
    </row>
    <row r="19" spans="2:2" x14ac:dyDescent="0.25">
      <c r="B19" t="s">
        <v>143</v>
      </c>
    </row>
    <row r="21" spans="2:2" x14ac:dyDescent="0.25">
      <c r="B21" t="s">
        <v>144</v>
      </c>
    </row>
    <row r="22" spans="2:2" x14ac:dyDescent="0.25">
      <c r="B22" t="s">
        <v>145</v>
      </c>
    </row>
    <row r="23" spans="2:2" x14ac:dyDescent="0.25">
      <c r="B23" t="s">
        <v>146</v>
      </c>
    </row>
    <row r="24" spans="2:2" x14ac:dyDescent="0.25">
      <c r="B24" t="s">
        <v>147</v>
      </c>
    </row>
    <row r="25" spans="2:2" x14ac:dyDescent="0.25">
      <c r="B25" t="s">
        <v>148</v>
      </c>
    </row>
    <row r="26" spans="2:2" x14ac:dyDescent="0.25">
      <c r="B26" t="s">
        <v>149</v>
      </c>
    </row>
    <row r="27" spans="2:2" x14ac:dyDescent="0.25">
      <c r="B27" t="s">
        <v>150</v>
      </c>
    </row>
    <row r="28" spans="2:2" x14ac:dyDescent="0.25">
      <c r="B28" t="s">
        <v>151</v>
      </c>
    </row>
    <row r="29" spans="2:2" x14ac:dyDescent="0.25">
      <c r="B29" t="s">
        <v>152</v>
      </c>
    </row>
    <row r="30" spans="2:2" x14ac:dyDescent="0.25">
      <c r="B30" t="s">
        <v>153</v>
      </c>
    </row>
    <row r="31" spans="2:2" x14ac:dyDescent="0.25">
      <c r="B31" t="s">
        <v>154</v>
      </c>
    </row>
    <row r="33" spans="2:2" x14ac:dyDescent="0.25">
      <c r="B33" t="s">
        <v>155</v>
      </c>
    </row>
    <row r="35" spans="2:2" x14ac:dyDescent="0.25">
      <c r="B35" t="s">
        <v>156</v>
      </c>
    </row>
    <row r="37" spans="2:2" x14ac:dyDescent="0.25">
      <c r="B37" t="s">
        <v>157</v>
      </c>
    </row>
    <row r="39" spans="2:2" x14ac:dyDescent="0.25">
      <c r="B39" t="s">
        <v>158</v>
      </c>
    </row>
    <row r="41" spans="2:2" x14ac:dyDescent="0.25">
      <c r="B41" t="s">
        <v>159</v>
      </c>
    </row>
    <row r="42" spans="2:2" x14ac:dyDescent="0.25">
      <c r="B42" t="s">
        <v>146</v>
      </c>
    </row>
    <row r="43" spans="2:2" x14ac:dyDescent="0.25">
      <c r="B43" t="s">
        <v>160</v>
      </c>
    </row>
    <row r="44" spans="2:2" x14ac:dyDescent="0.25">
      <c r="B44" t="s">
        <v>146</v>
      </c>
    </row>
    <row r="45" spans="2:2" x14ac:dyDescent="0.25">
      <c r="B45" t="s">
        <v>147</v>
      </c>
    </row>
    <row r="46" spans="2:2" x14ac:dyDescent="0.25">
      <c r="B46" t="s">
        <v>161</v>
      </c>
    </row>
    <row r="47" spans="2:2" x14ac:dyDescent="0.25">
      <c r="B47" t="s">
        <v>162</v>
      </c>
    </row>
    <row r="48" spans="2:2" x14ac:dyDescent="0.25">
      <c r="B48" t="s">
        <v>150</v>
      </c>
    </row>
    <row r="49" spans="2:2" x14ac:dyDescent="0.25">
      <c r="B49" t="s">
        <v>163</v>
      </c>
    </row>
    <row r="50" spans="2:2" x14ac:dyDescent="0.25">
      <c r="B50" t="s">
        <v>152</v>
      </c>
    </row>
    <row r="51" spans="2:2" x14ac:dyDescent="0.25">
      <c r="B51" t="s">
        <v>164</v>
      </c>
    </row>
    <row r="52" spans="2:2" x14ac:dyDescent="0.25">
      <c r="B52" t="s">
        <v>165</v>
      </c>
    </row>
    <row r="54" spans="2:2" x14ac:dyDescent="0.25">
      <c r="B54" t="s">
        <v>155</v>
      </c>
    </row>
    <row r="55" spans="2:2" x14ac:dyDescent="0.25">
      <c r="B55" t="s">
        <v>166</v>
      </c>
    </row>
    <row r="57" spans="2:2" x14ac:dyDescent="0.25">
      <c r="B57" t="s">
        <v>167</v>
      </c>
    </row>
    <row r="59" spans="2:2" x14ac:dyDescent="0.25">
      <c r="B59" t="s">
        <v>168</v>
      </c>
    </row>
    <row r="60" spans="2:2" x14ac:dyDescent="0.25">
      <c r="B60" t="s">
        <v>169</v>
      </c>
    </row>
    <row r="61" spans="2:2" x14ac:dyDescent="0.25">
      <c r="B61" t="s">
        <v>170</v>
      </c>
    </row>
    <row r="63" spans="2:2" x14ac:dyDescent="0.25">
      <c r="B63" t="s">
        <v>171</v>
      </c>
    </row>
    <row r="65" spans="2:2" x14ac:dyDescent="0.25">
      <c r="B65" t="s">
        <v>172</v>
      </c>
    </row>
    <row r="67" spans="2:2" x14ac:dyDescent="0.25">
      <c r="B67" t="s">
        <v>173</v>
      </c>
    </row>
    <row r="69" spans="2:2" x14ac:dyDescent="0.25">
      <c r="B69" t="s">
        <v>174</v>
      </c>
    </row>
    <row r="70" spans="2:2" x14ac:dyDescent="0.25">
      <c r="B70" t="s">
        <v>145</v>
      </c>
    </row>
    <row r="71" spans="2:2" x14ac:dyDescent="0.25">
      <c r="B71" t="s">
        <v>146</v>
      </c>
    </row>
    <row r="72" spans="2:2" x14ac:dyDescent="0.25">
      <c r="B72" t="s">
        <v>175</v>
      </c>
    </row>
    <row r="73" spans="2:2" x14ac:dyDescent="0.25">
      <c r="B73" t="s">
        <v>176</v>
      </c>
    </row>
    <row r="74" spans="2:2" x14ac:dyDescent="0.25">
      <c r="B74" t="s">
        <v>149</v>
      </c>
    </row>
    <row r="75" spans="2:2" x14ac:dyDescent="0.25">
      <c r="B75" t="s">
        <v>150</v>
      </c>
    </row>
    <row r="76" spans="2:2" x14ac:dyDescent="0.25">
      <c r="B76" t="s">
        <v>177</v>
      </c>
    </row>
    <row r="77" spans="2:2" x14ac:dyDescent="0.25">
      <c r="B77" t="s">
        <v>152</v>
      </c>
    </row>
    <row r="78" spans="2:2" x14ac:dyDescent="0.25">
      <c r="B78" t="s">
        <v>153</v>
      </c>
    </row>
    <row r="79" spans="2:2" x14ac:dyDescent="0.25">
      <c r="B79" t="s">
        <v>178</v>
      </c>
    </row>
    <row r="81" spans="2:2" x14ac:dyDescent="0.25">
      <c r="B81" t="s">
        <v>179</v>
      </c>
    </row>
    <row r="83" spans="2:2" x14ac:dyDescent="0.25">
      <c r="B83" t="s">
        <v>180</v>
      </c>
    </row>
    <row r="85" spans="2:2" x14ac:dyDescent="0.25">
      <c r="B85" t="s">
        <v>181</v>
      </c>
    </row>
    <row r="87" spans="2:2" x14ac:dyDescent="0.25">
      <c r="B87" t="s">
        <v>182</v>
      </c>
    </row>
    <row r="88" spans="2:2" x14ac:dyDescent="0.25">
      <c r="B88" t="s">
        <v>146</v>
      </c>
    </row>
    <row r="89" spans="2:2" x14ac:dyDescent="0.25">
      <c r="B89" t="s">
        <v>175</v>
      </c>
    </row>
    <row r="90" spans="2:2" x14ac:dyDescent="0.25">
      <c r="B90" t="s">
        <v>183</v>
      </c>
    </row>
    <row r="91" spans="2:2" x14ac:dyDescent="0.25">
      <c r="B91" t="s">
        <v>184</v>
      </c>
    </row>
    <row r="92" spans="2:2" x14ac:dyDescent="0.25">
      <c r="B92" t="s">
        <v>150</v>
      </c>
    </row>
    <row r="93" spans="2:2" x14ac:dyDescent="0.25">
      <c r="B93" t="s">
        <v>185</v>
      </c>
    </row>
    <row r="94" spans="2:2" x14ac:dyDescent="0.25">
      <c r="B94" t="s">
        <v>152</v>
      </c>
    </row>
    <row r="95" spans="2:2" x14ac:dyDescent="0.25">
      <c r="B95" t="s">
        <v>164</v>
      </c>
    </row>
    <row r="96" spans="2:2" x14ac:dyDescent="0.25">
      <c r="B96" t="s">
        <v>186</v>
      </c>
    </row>
    <row r="98" spans="2:2" x14ac:dyDescent="0.25">
      <c r="B98" t="s">
        <v>155</v>
      </c>
    </row>
    <row r="100" spans="2:2" x14ac:dyDescent="0.25">
      <c r="B100" t="s">
        <v>187</v>
      </c>
    </row>
    <row r="102" spans="2:2" x14ac:dyDescent="0.25">
      <c r="B102" t="s">
        <v>188</v>
      </c>
    </row>
    <row r="104" spans="2:2" x14ac:dyDescent="0.25">
      <c r="B104" t="s">
        <v>189</v>
      </c>
    </row>
    <row r="105" spans="2:2" x14ac:dyDescent="0.25">
      <c r="B105" t="s">
        <v>190</v>
      </c>
    </row>
    <row r="108" spans="2:2" x14ac:dyDescent="0.25">
      <c r="B108" t="s">
        <v>191</v>
      </c>
    </row>
    <row r="110" spans="2:2" x14ac:dyDescent="0.25">
      <c r="B110" t="s">
        <v>192</v>
      </c>
    </row>
    <row r="111" spans="2:2" x14ac:dyDescent="0.25">
      <c r="B111" t="s">
        <v>193</v>
      </c>
    </row>
    <row r="113" spans="2:2" x14ac:dyDescent="0.25">
      <c r="B113" t="s">
        <v>194</v>
      </c>
    </row>
    <row r="115" spans="2:2" x14ac:dyDescent="0.25">
      <c r="B115" t="s">
        <v>195</v>
      </c>
    </row>
    <row r="117" spans="2:2" x14ac:dyDescent="0.25">
      <c r="B117" t="s">
        <v>144</v>
      </c>
    </row>
    <row r="119" spans="2:2" x14ac:dyDescent="0.25">
      <c r="B119" t="s">
        <v>196</v>
      </c>
    </row>
    <row r="120" spans="2:2" x14ac:dyDescent="0.25">
      <c r="B120" t="s">
        <v>146</v>
      </c>
    </row>
    <row r="121" spans="2:2" x14ac:dyDescent="0.25">
      <c r="B121" t="s">
        <v>197</v>
      </c>
    </row>
    <row r="122" spans="2:2" x14ac:dyDescent="0.25">
      <c r="B122" t="s">
        <v>198</v>
      </c>
    </row>
    <row r="123" spans="2:2" x14ac:dyDescent="0.25">
      <c r="B123" t="s">
        <v>199</v>
      </c>
    </row>
    <row r="124" spans="2:2" x14ac:dyDescent="0.25">
      <c r="B124" t="s">
        <v>150</v>
      </c>
    </row>
    <row r="125" spans="2:2" x14ac:dyDescent="0.25">
      <c r="B125" t="s">
        <v>200</v>
      </c>
    </row>
    <row r="126" spans="2:2" x14ac:dyDescent="0.25">
      <c r="B126" t="s">
        <v>152</v>
      </c>
    </row>
    <row r="127" spans="2:2" x14ac:dyDescent="0.25">
      <c r="B127" t="s">
        <v>201</v>
      </c>
    </row>
    <row r="128" spans="2:2" x14ac:dyDescent="0.25">
      <c r="B128" t="s">
        <v>202</v>
      </c>
    </row>
    <row r="130" spans="2:2" x14ac:dyDescent="0.25">
      <c r="B130" t="s">
        <v>155</v>
      </c>
    </row>
    <row r="132" spans="2:2" x14ac:dyDescent="0.25">
      <c r="B132" t="s">
        <v>203</v>
      </c>
    </row>
    <row r="134" spans="2:2" x14ac:dyDescent="0.25">
      <c r="B134" t="s">
        <v>204</v>
      </c>
    </row>
    <row r="135" spans="2:2" x14ac:dyDescent="0.25">
      <c r="B135" t="s">
        <v>205</v>
      </c>
    </row>
    <row r="136" spans="2:2" x14ac:dyDescent="0.25">
      <c r="B136" t="s">
        <v>206</v>
      </c>
    </row>
    <row r="138" spans="2:2" x14ac:dyDescent="0.25">
      <c r="B138" t="s">
        <v>207</v>
      </c>
    </row>
    <row r="140" spans="2:2" x14ac:dyDescent="0.25">
      <c r="B140" t="s">
        <v>208</v>
      </c>
    </row>
    <row r="142" spans="2:2" x14ac:dyDescent="0.25">
      <c r="B142" t="s">
        <v>159</v>
      </c>
    </row>
    <row r="143" spans="2:2" x14ac:dyDescent="0.25">
      <c r="B143" t="s">
        <v>145</v>
      </c>
    </row>
    <row r="144" spans="2:2" x14ac:dyDescent="0.25">
      <c r="B144" t="s">
        <v>146</v>
      </c>
    </row>
    <row r="145" spans="2:2" x14ac:dyDescent="0.25">
      <c r="B145" t="s">
        <v>147</v>
      </c>
    </row>
    <row r="146" spans="2:2" x14ac:dyDescent="0.25">
      <c r="B146" t="s">
        <v>209</v>
      </c>
    </row>
    <row r="147" spans="2:2" x14ac:dyDescent="0.25">
      <c r="B147" t="s">
        <v>210</v>
      </c>
    </row>
    <row r="148" spans="2:2" x14ac:dyDescent="0.25">
      <c r="B148" t="s">
        <v>150</v>
      </c>
    </row>
    <row r="149" spans="2:2" x14ac:dyDescent="0.25">
      <c r="B149" t="s">
        <v>211</v>
      </c>
    </row>
    <row r="150" spans="2:2" x14ac:dyDescent="0.25">
      <c r="B150" t="s">
        <v>152</v>
      </c>
    </row>
    <row r="151" spans="2:2" x14ac:dyDescent="0.25">
      <c r="B151" t="s">
        <v>153</v>
      </c>
    </row>
    <row r="152" spans="2:2" x14ac:dyDescent="0.25">
      <c r="B152" t="s">
        <v>154</v>
      </c>
    </row>
    <row r="154" spans="2:2" x14ac:dyDescent="0.25">
      <c r="B154" t="s">
        <v>155</v>
      </c>
    </row>
    <row r="156" spans="2:2" x14ac:dyDescent="0.25">
      <c r="B156" t="s">
        <v>212</v>
      </c>
    </row>
    <row r="158" spans="2:2" x14ac:dyDescent="0.25">
      <c r="B158" t="s">
        <v>213</v>
      </c>
    </row>
    <row r="160" spans="2:2" x14ac:dyDescent="0.25">
      <c r="B160" t="s">
        <v>214</v>
      </c>
    </row>
    <row r="162" spans="2:2" x14ac:dyDescent="0.25">
      <c r="B162" t="s">
        <v>215</v>
      </c>
    </row>
    <row r="163" spans="2:2" x14ac:dyDescent="0.25">
      <c r="B163" t="s">
        <v>216</v>
      </c>
    </row>
    <row r="165" spans="2:2" x14ac:dyDescent="0.25">
      <c r="B165" t="s">
        <v>217</v>
      </c>
    </row>
    <row r="167" spans="2:2" x14ac:dyDescent="0.25">
      <c r="B167" t="s">
        <v>218</v>
      </c>
    </row>
    <row r="169" spans="2:2" x14ac:dyDescent="0.25">
      <c r="B169" t="s">
        <v>141</v>
      </c>
    </row>
    <row r="170" spans="2:2" x14ac:dyDescent="0.25">
      <c r="B170" t="s">
        <v>142</v>
      </c>
    </row>
    <row r="172" spans="2:2" x14ac:dyDescent="0.25">
      <c r="B172" t="s">
        <v>144</v>
      </c>
    </row>
    <row r="174" spans="2:2" x14ac:dyDescent="0.25">
      <c r="B174" t="s">
        <v>145</v>
      </c>
    </row>
    <row r="175" spans="2:2" x14ac:dyDescent="0.25">
      <c r="B175" t="s">
        <v>146</v>
      </c>
    </row>
    <row r="176" spans="2:2" x14ac:dyDescent="0.25">
      <c r="B176" t="s">
        <v>219</v>
      </c>
    </row>
    <row r="177" spans="2:2" x14ac:dyDescent="0.25">
      <c r="B177" t="s">
        <v>220</v>
      </c>
    </row>
    <row r="178" spans="2:2" x14ac:dyDescent="0.25">
      <c r="B178" t="s">
        <v>149</v>
      </c>
    </row>
    <row r="179" spans="2:2" x14ac:dyDescent="0.25">
      <c r="B179" t="s">
        <v>150</v>
      </c>
    </row>
    <row r="180" spans="2:2" x14ac:dyDescent="0.25">
      <c r="B180" t="s">
        <v>221</v>
      </c>
    </row>
    <row r="181" spans="2:2" x14ac:dyDescent="0.25">
      <c r="B181" t="s">
        <v>152</v>
      </c>
    </row>
    <row r="182" spans="2:2" x14ac:dyDescent="0.25">
      <c r="B182" t="s">
        <v>153</v>
      </c>
    </row>
    <row r="183" spans="2:2" x14ac:dyDescent="0.25">
      <c r="B183" t="s">
        <v>222</v>
      </c>
    </row>
    <row r="185" spans="2:2" x14ac:dyDescent="0.25">
      <c r="B185" t="s">
        <v>223</v>
      </c>
    </row>
    <row r="187" spans="2:2" x14ac:dyDescent="0.25">
      <c r="B187" t="s">
        <v>224</v>
      </c>
    </row>
    <row r="189" spans="2:2" x14ac:dyDescent="0.25">
      <c r="B189" t="s">
        <v>225</v>
      </c>
    </row>
    <row r="191" spans="2:2" x14ac:dyDescent="0.25">
      <c r="B191" t="s">
        <v>144</v>
      </c>
    </row>
    <row r="193" spans="2:2" x14ac:dyDescent="0.25">
      <c r="B193" t="s">
        <v>160</v>
      </c>
    </row>
    <row r="194" spans="2:2" x14ac:dyDescent="0.25">
      <c r="B194" t="s">
        <v>146</v>
      </c>
    </row>
    <row r="195" spans="2:2" x14ac:dyDescent="0.25">
      <c r="B195" t="s">
        <v>219</v>
      </c>
    </row>
    <row r="196" spans="2:2" x14ac:dyDescent="0.25">
      <c r="B196" t="s">
        <v>226</v>
      </c>
    </row>
    <row r="197" spans="2:2" x14ac:dyDescent="0.25">
      <c r="B197" t="s">
        <v>227</v>
      </c>
    </row>
    <row r="198" spans="2:2" x14ac:dyDescent="0.25">
      <c r="B198" t="s">
        <v>150</v>
      </c>
    </row>
    <row r="199" spans="2:2" x14ac:dyDescent="0.25">
      <c r="B199" t="s">
        <v>228</v>
      </c>
    </row>
    <row r="200" spans="2:2" x14ac:dyDescent="0.25">
      <c r="B200" t="s">
        <v>152</v>
      </c>
    </row>
    <row r="201" spans="2:2" x14ac:dyDescent="0.25">
      <c r="B201" t="s">
        <v>164</v>
      </c>
    </row>
    <row r="202" spans="2:2" x14ac:dyDescent="0.25">
      <c r="B202" t="s">
        <v>229</v>
      </c>
    </row>
    <row r="204" spans="2:2" x14ac:dyDescent="0.25">
      <c r="B204" t="s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25"/>
  <sheetViews>
    <sheetView topLeftCell="A3" workbookViewId="0">
      <selection activeCell="B24" sqref="B24"/>
    </sheetView>
  </sheetViews>
  <sheetFormatPr defaultRowHeight="15" customHeight="1" x14ac:dyDescent="0.25"/>
  <cols>
    <col min="1" max="1" width="29" style="6" customWidth="1"/>
    <col min="2" max="2" width="12.28515625" style="6" customWidth="1"/>
    <col min="3" max="3" width="7.7109375" style="6" customWidth="1"/>
    <col min="4" max="16384" width="9.140625" style="6"/>
  </cols>
  <sheetData>
    <row r="1" spans="1:3" ht="15" customHeight="1" x14ac:dyDescent="0.25">
      <c r="A1" s="4" t="s">
        <v>71</v>
      </c>
      <c r="B1" s="5"/>
    </row>
    <row r="2" spans="1:3" ht="15" customHeight="1" x14ac:dyDescent="0.25">
      <c r="A2" s="4"/>
      <c r="B2" s="5"/>
    </row>
    <row r="3" spans="1:3" ht="15" customHeight="1" x14ac:dyDescent="0.25">
      <c r="A3" s="86" t="s">
        <v>5</v>
      </c>
      <c r="B3" s="86"/>
    </row>
    <row r="4" spans="1:3" ht="15" customHeight="1" x14ac:dyDescent="0.25">
      <c r="A4" s="7" t="s">
        <v>28</v>
      </c>
      <c r="B4" s="7">
        <v>0</v>
      </c>
    </row>
    <row r="5" spans="1:3" ht="15" customHeight="1" x14ac:dyDescent="0.25">
      <c r="A5" s="7" t="s">
        <v>6</v>
      </c>
      <c r="B5" s="7">
        <v>0.05</v>
      </c>
    </row>
    <row r="6" spans="1:3" ht="15" customHeight="1" x14ac:dyDescent="0.25">
      <c r="A6" s="8" t="s">
        <v>72</v>
      </c>
      <c r="B6" s="8"/>
    </row>
    <row r="7" spans="1:3" ht="15" customHeight="1" x14ac:dyDescent="0.25">
      <c r="A7" s="7" t="s">
        <v>73</v>
      </c>
      <c r="B7" s="22">
        <v>9</v>
      </c>
      <c r="C7" s="32"/>
    </row>
    <row r="8" spans="1:3" ht="15" customHeight="1" x14ac:dyDescent="0.25">
      <c r="A8" s="7" t="s">
        <v>8</v>
      </c>
      <c r="B8" s="7">
        <v>44</v>
      </c>
      <c r="C8" s="32"/>
    </row>
    <row r="9" spans="1:3" ht="15" customHeight="1" x14ac:dyDescent="0.25">
      <c r="A9" s="8" t="s">
        <v>74</v>
      </c>
      <c r="B9" s="8"/>
      <c r="C9" s="32"/>
    </row>
    <row r="10" spans="1:3" ht="15" customHeight="1" x14ac:dyDescent="0.25">
      <c r="A10" s="7" t="s">
        <v>73</v>
      </c>
      <c r="B10" s="7">
        <v>4</v>
      </c>
    </row>
    <row r="11" spans="1:3" ht="15" customHeight="1" x14ac:dyDescent="0.25">
      <c r="A11" s="7" t="s">
        <v>8</v>
      </c>
      <c r="B11" s="7">
        <v>21</v>
      </c>
    </row>
    <row r="12" spans="1:3" ht="15" customHeight="1" x14ac:dyDescent="0.25">
      <c r="A12" s="11"/>
      <c r="B12" s="11"/>
    </row>
    <row r="13" spans="1:3" ht="15" customHeight="1" x14ac:dyDescent="0.25">
      <c r="A13" s="87" t="s">
        <v>11</v>
      </c>
      <c r="B13" s="87"/>
    </row>
    <row r="14" spans="1:3" ht="15" customHeight="1" x14ac:dyDescent="0.25">
      <c r="A14" s="25" t="s">
        <v>75</v>
      </c>
      <c r="B14" s="25">
        <f>B7/B8</f>
        <v>0.20454545454545456</v>
      </c>
    </row>
    <row r="15" spans="1:3" ht="15" customHeight="1" x14ac:dyDescent="0.25">
      <c r="A15" s="25" t="s">
        <v>76</v>
      </c>
      <c r="B15" s="25">
        <f>B10/B11</f>
        <v>0.19047619047619047</v>
      </c>
    </row>
    <row r="16" spans="1:3" ht="15" customHeight="1" x14ac:dyDescent="0.25">
      <c r="A16" s="25" t="s">
        <v>77</v>
      </c>
      <c r="B16" s="25">
        <f>B14-B15</f>
        <v>1.4069264069264092E-2</v>
      </c>
    </row>
    <row r="17" spans="1:2" ht="15" customHeight="1" x14ac:dyDescent="0.25">
      <c r="A17" s="25" t="s">
        <v>78</v>
      </c>
      <c r="B17" s="26">
        <f>(B7+B10)/(B8+B11)</f>
        <v>0.2</v>
      </c>
    </row>
    <row r="18" spans="1:2" ht="15" customHeight="1" x14ac:dyDescent="0.25">
      <c r="A18" s="20" t="s">
        <v>79</v>
      </c>
      <c r="B18" s="13">
        <f>(B16-B4)/SQRT(B17*(1-B17)*(1/B8+1/B11))</f>
        <v>0.13261440376738923</v>
      </c>
    </row>
    <row r="19" spans="1:2" ht="15" customHeight="1" x14ac:dyDescent="0.25">
      <c r="A19" s="15"/>
      <c r="B19" s="15"/>
    </row>
    <row r="20" spans="1:2" ht="15" customHeight="1" x14ac:dyDescent="0.25">
      <c r="A20" s="17" t="s">
        <v>16</v>
      </c>
      <c r="B20" s="17"/>
    </row>
    <row r="21" spans="1:2" ht="15" customHeight="1" x14ac:dyDescent="0.25">
      <c r="A21" s="20" t="s">
        <v>80</v>
      </c>
      <c r="B21" s="33">
        <f>_xlfn.NORM.S.INV(B5/2)</f>
        <v>-1.9599639845400538</v>
      </c>
    </row>
    <row r="22" spans="1:2" ht="15" customHeight="1" x14ac:dyDescent="0.25">
      <c r="A22" s="20" t="s">
        <v>18</v>
      </c>
      <c r="B22" s="33">
        <f>_xlfn.NORM.S.INV(1-B5/2)</f>
        <v>1.9599639845400536</v>
      </c>
    </row>
    <row r="23" spans="1:2" ht="15" customHeight="1" x14ac:dyDescent="0.25">
      <c r="A23" s="12" t="s">
        <v>19</v>
      </c>
      <c r="B23" s="33">
        <f>2*(1-_xlfn.NORM.S.DIST(ABS(B18),TRUE))</f>
        <v>0.89449834048059751</v>
      </c>
    </row>
    <row r="24" spans="1:2" ht="15" customHeight="1" x14ac:dyDescent="0.25">
      <c r="A24" s="17" t="str">
        <f>IF(B23&lt;$B$5, "Reject the null hypothesis", "Do not reject the null hypothesis")</f>
        <v>Do not reject the null hypothesis</v>
      </c>
      <c r="B24" s="17"/>
    </row>
    <row r="25" spans="1:2" ht="15" customHeight="1" x14ac:dyDescent="0.25">
      <c r="A25" s="11"/>
      <c r="B25" s="11"/>
    </row>
  </sheetData>
  <mergeCells count="2">
    <mergeCell ref="A3:B3"/>
    <mergeCell ref="A13:B13"/>
  </mergeCells>
  <printOptions gridLines="1" gridLinesSet="0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Q28"/>
  <sheetViews>
    <sheetView topLeftCell="G1" zoomScale="80" zoomScaleNormal="80" workbookViewId="0">
      <selection activeCell="O21" sqref="O21"/>
    </sheetView>
  </sheetViews>
  <sheetFormatPr defaultRowHeight="15" customHeight="1" x14ac:dyDescent="0.25"/>
  <cols>
    <col min="1" max="1" width="58.5703125" style="6" bestFit="1" customWidth="1"/>
    <col min="2" max="2" width="8.85546875" style="6" bestFit="1" customWidth="1"/>
    <col min="3" max="3" width="2.140625" style="6" customWidth="1"/>
    <col min="4" max="4" width="23.5703125" style="6" customWidth="1"/>
    <col min="5" max="5" width="12.7109375" style="6" customWidth="1"/>
    <col min="6" max="6" width="2.5703125" style="6" customWidth="1"/>
    <col min="7" max="7" width="61.5703125" style="6" bestFit="1" customWidth="1"/>
    <col min="8" max="8" width="9.28515625" style="6" bestFit="1" customWidth="1"/>
    <col min="9" max="9" width="2.140625" style="6" customWidth="1"/>
    <col min="10" max="10" width="32.7109375" style="6" bestFit="1" customWidth="1"/>
    <col min="11" max="11" width="8.140625" style="6" bestFit="1" customWidth="1"/>
    <col min="12" max="12" width="9.140625" style="6"/>
    <col min="13" max="13" width="58.5703125" style="6" bestFit="1" customWidth="1"/>
    <col min="14" max="14" width="13.42578125" style="6" bestFit="1" customWidth="1"/>
    <col min="15" max="15" width="9.140625" style="6"/>
    <col min="16" max="16" width="21.42578125" style="6" bestFit="1" customWidth="1"/>
    <col min="17" max="16384" width="9.140625" style="6"/>
  </cols>
  <sheetData>
    <row r="1" spans="1:17" ht="15" customHeight="1" x14ac:dyDescent="0.25">
      <c r="A1" s="4" t="s">
        <v>26</v>
      </c>
      <c r="B1" s="36" t="s">
        <v>116</v>
      </c>
      <c r="C1" s="5"/>
      <c r="G1" s="4" t="s">
        <v>41</v>
      </c>
      <c r="H1" s="37" t="s">
        <v>117</v>
      </c>
      <c r="I1" s="5"/>
      <c r="M1" s="4" t="s">
        <v>26</v>
      </c>
      <c r="N1" s="37" t="s">
        <v>118</v>
      </c>
      <c r="O1" s="5"/>
    </row>
    <row r="2" spans="1:17" ht="15" customHeight="1" x14ac:dyDescent="0.25">
      <c r="A2" s="6" t="s">
        <v>27</v>
      </c>
      <c r="G2" s="6" t="s">
        <v>42</v>
      </c>
      <c r="M2" s="6" t="s">
        <v>27</v>
      </c>
    </row>
    <row r="3" spans="1:17" ht="15" customHeight="1" x14ac:dyDescent="0.25">
      <c r="A3" s="86" t="s">
        <v>5</v>
      </c>
      <c r="B3" s="86"/>
      <c r="D3" s="11"/>
      <c r="E3" s="11"/>
      <c r="G3" s="86" t="s">
        <v>5</v>
      </c>
      <c r="H3" s="86"/>
      <c r="M3" s="86" t="s">
        <v>5</v>
      </c>
      <c r="N3" s="86"/>
      <c r="P3" s="11"/>
      <c r="Q3" s="11"/>
    </row>
    <row r="4" spans="1:17" ht="15" customHeight="1" x14ac:dyDescent="0.25">
      <c r="A4" s="7" t="s">
        <v>28</v>
      </c>
      <c r="B4" s="7">
        <v>0</v>
      </c>
      <c r="G4" s="7" t="s">
        <v>28</v>
      </c>
      <c r="H4" s="7">
        <v>0</v>
      </c>
      <c r="M4" s="7" t="s">
        <v>28</v>
      </c>
      <c r="N4" s="7">
        <v>0</v>
      </c>
    </row>
    <row r="5" spans="1:17" ht="15" customHeight="1" x14ac:dyDescent="0.25">
      <c r="A5" s="7" t="s">
        <v>6</v>
      </c>
      <c r="B5" s="7">
        <v>0.05</v>
      </c>
      <c r="G5" s="7" t="s">
        <v>6</v>
      </c>
      <c r="H5" s="7">
        <v>0.05</v>
      </c>
      <c r="M5" s="7" t="s">
        <v>6</v>
      </c>
      <c r="N5" s="7">
        <v>0.05</v>
      </c>
    </row>
    <row r="6" spans="1:17" ht="15" customHeight="1" x14ac:dyDescent="0.25">
      <c r="A6" s="8" t="s">
        <v>29</v>
      </c>
      <c r="B6" s="8"/>
      <c r="G6" s="8" t="s">
        <v>29</v>
      </c>
      <c r="H6" s="8"/>
      <c r="M6" s="8" t="s">
        <v>29</v>
      </c>
      <c r="N6" s="8"/>
    </row>
    <row r="7" spans="1:17" ht="15" customHeight="1" x14ac:dyDescent="0.25">
      <c r="A7" s="7" t="s">
        <v>8</v>
      </c>
      <c r="B7" s="7">
        <v>44</v>
      </c>
      <c r="G7" s="7" t="s">
        <v>8</v>
      </c>
      <c r="H7" s="7">
        <v>44</v>
      </c>
      <c r="M7" s="7" t="s">
        <v>8</v>
      </c>
      <c r="N7" s="7">
        <v>20</v>
      </c>
    </row>
    <row r="8" spans="1:17" ht="15" customHeight="1" x14ac:dyDescent="0.25">
      <c r="A8" s="7" t="s">
        <v>30</v>
      </c>
      <c r="B8" s="22">
        <v>51.77</v>
      </c>
      <c r="C8" s="23"/>
      <c r="G8" s="7" t="s">
        <v>30</v>
      </c>
      <c r="H8" s="35">
        <f>Stats!F5</f>
        <v>79.965909090909093</v>
      </c>
      <c r="I8" s="23"/>
      <c r="M8" s="7" t="s">
        <v>30</v>
      </c>
      <c r="N8" s="35">
        <f>Stats!R4</f>
        <v>42.35</v>
      </c>
      <c r="O8" s="23"/>
    </row>
    <row r="9" spans="1:17" ht="15" customHeight="1" x14ac:dyDescent="0.25">
      <c r="A9" s="7" t="s">
        <v>31</v>
      </c>
      <c r="B9" s="7">
        <v>43.69</v>
      </c>
      <c r="C9" s="23"/>
      <c r="G9" s="7" t="s">
        <v>31</v>
      </c>
      <c r="H9" s="34">
        <f>Stats!H5</f>
        <v>35.769548327123559</v>
      </c>
      <c r="I9" s="23"/>
      <c r="M9" s="7" t="s">
        <v>31</v>
      </c>
      <c r="N9" s="7">
        <v>43.69</v>
      </c>
      <c r="O9" s="23"/>
    </row>
    <row r="10" spans="1:17" ht="15" customHeight="1" x14ac:dyDescent="0.25">
      <c r="A10" s="8" t="s">
        <v>32</v>
      </c>
      <c r="B10" s="8"/>
      <c r="C10" s="23"/>
      <c r="G10" s="8" t="s">
        <v>32</v>
      </c>
      <c r="H10" s="8"/>
      <c r="I10" s="23"/>
      <c r="M10" s="8" t="s">
        <v>32</v>
      </c>
      <c r="N10" s="8"/>
      <c r="O10" s="23"/>
    </row>
    <row r="11" spans="1:17" ht="15" customHeight="1" x14ac:dyDescent="0.25">
      <c r="A11" s="7" t="s">
        <v>8</v>
      </c>
      <c r="B11" s="7">
        <v>21</v>
      </c>
      <c r="C11" s="10"/>
      <c r="G11" s="7" t="s">
        <v>8</v>
      </c>
      <c r="H11" s="7">
        <v>21</v>
      </c>
      <c r="I11" s="10"/>
      <c r="M11" s="7" t="s">
        <v>8</v>
      </c>
      <c r="N11" s="7">
        <v>20</v>
      </c>
      <c r="O11" s="10"/>
    </row>
    <row r="12" spans="1:17" ht="15" customHeight="1" x14ac:dyDescent="0.25">
      <c r="A12" s="7" t="s">
        <v>30</v>
      </c>
      <c r="B12" s="24">
        <v>40.950000000000003</v>
      </c>
      <c r="C12" s="21"/>
      <c r="G12" s="7" t="s">
        <v>30</v>
      </c>
      <c r="H12" s="34">
        <f>Stats!F4</f>
        <v>85.821428571428598</v>
      </c>
      <c r="I12" s="21"/>
      <c r="M12" s="7" t="s">
        <v>30</v>
      </c>
      <c r="N12" s="34">
        <f>Stats!R5</f>
        <v>41.9</v>
      </c>
      <c r="O12" s="21"/>
    </row>
    <row r="13" spans="1:17" ht="15" customHeight="1" x14ac:dyDescent="0.25">
      <c r="A13" s="7" t="s">
        <v>31</v>
      </c>
      <c r="B13" s="7">
        <v>35.51</v>
      </c>
      <c r="C13" s="21"/>
      <c r="G13" s="7" t="s">
        <v>31</v>
      </c>
      <c r="H13" s="34">
        <f>Stats!H4</f>
        <v>67.725814154258373</v>
      </c>
      <c r="I13" s="21"/>
      <c r="J13" s="11"/>
      <c r="K13" s="11"/>
      <c r="M13" s="7" t="s">
        <v>31</v>
      </c>
      <c r="N13" s="7">
        <v>35.51</v>
      </c>
      <c r="O13" s="21"/>
    </row>
    <row r="14" spans="1:17" ht="15" customHeight="1" x14ac:dyDescent="0.25">
      <c r="A14" s="11"/>
      <c r="B14" s="11"/>
      <c r="C14" s="11"/>
      <c r="G14" s="11"/>
      <c r="H14" s="11"/>
      <c r="I14" s="11"/>
      <c r="M14" s="11"/>
      <c r="N14" s="11"/>
      <c r="O14" s="11"/>
    </row>
    <row r="15" spans="1:17" ht="15" customHeight="1" x14ac:dyDescent="0.25">
      <c r="A15" s="87" t="s">
        <v>11</v>
      </c>
      <c r="B15" s="87"/>
      <c r="G15" s="87" t="s">
        <v>11</v>
      </c>
      <c r="H15" s="87"/>
      <c r="J15" s="88" t="s">
        <v>15</v>
      </c>
      <c r="K15" s="88"/>
      <c r="M15" s="87" t="s">
        <v>11</v>
      </c>
      <c r="N15" s="87"/>
    </row>
    <row r="16" spans="1:17" ht="15" customHeight="1" x14ac:dyDescent="0.25">
      <c r="A16" s="25" t="s">
        <v>13</v>
      </c>
      <c r="B16" s="25">
        <f>B7-1</f>
        <v>43</v>
      </c>
      <c r="D16" s="16" t="s">
        <v>15</v>
      </c>
      <c r="E16" s="16"/>
      <c r="G16" s="25" t="s">
        <v>43</v>
      </c>
      <c r="H16" s="42">
        <f>(K18+K19)^2</f>
        <v>61254.777900149398</v>
      </c>
      <c r="J16" s="6" t="s">
        <v>44</v>
      </c>
      <c r="K16" s="38">
        <f>H9^2</f>
        <v>1279.4605875264278</v>
      </c>
      <c r="M16" s="25" t="s">
        <v>13</v>
      </c>
      <c r="N16" s="25">
        <f>N7-1</f>
        <v>19</v>
      </c>
      <c r="P16" s="16" t="s">
        <v>15</v>
      </c>
      <c r="Q16" s="16"/>
    </row>
    <row r="17" spans="1:17" ht="15" customHeight="1" x14ac:dyDescent="0.25">
      <c r="A17" s="25" t="s">
        <v>14</v>
      </c>
      <c r="B17" s="25">
        <f>B11-1</f>
        <v>20</v>
      </c>
      <c r="D17" s="18" t="s">
        <v>38</v>
      </c>
      <c r="E17" s="30"/>
      <c r="G17" s="25" t="s">
        <v>45</v>
      </c>
      <c r="H17" s="42">
        <f>(K18^2)/(H7-1)+(K19^2)/(H11-1)</f>
        <v>2404.9937249102113</v>
      </c>
      <c r="J17" s="6" t="s">
        <v>46</v>
      </c>
      <c r="K17" s="38">
        <f>H13^2</f>
        <v>4586.7859028571438</v>
      </c>
      <c r="M17" s="25" t="s">
        <v>14</v>
      </c>
      <c r="N17" s="25">
        <f>N11-1</f>
        <v>19</v>
      </c>
      <c r="P17" s="18" t="s">
        <v>38</v>
      </c>
      <c r="Q17" s="30"/>
    </row>
    <row r="18" spans="1:17" ht="15" customHeight="1" x14ac:dyDescent="0.25">
      <c r="A18" s="25" t="s">
        <v>33</v>
      </c>
      <c r="B18" s="25">
        <f>B16+B17</f>
        <v>63</v>
      </c>
      <c r="C18" s="10"/>
      <c r="D18" s="18" t="s">
        <v>39</v>
      </c>
      <c r="E18" s="19">
        <f>_xlfn.T.DIST.RT(ABS(B22), B18)</f>
        <v>0.16334253741532506</v>
      </c>
      <c r="G18" s="25" t="s">
        <v>33</v>
      </c>
      <c r="H18" s="42">
        <f>H16/H17</f>
        <v>25.46982857613747</v>
      </c>
      <c r="I18" s="10"/>
      <c r="J18" s="6" t="s">
        <v>47</v>
      </c>
      <c r="K18" s="38">
        <f>K16/H7</f>
        <v>29.078649716509723</v>
      </c>
      <c r="M18" s="25" t="s">
        <v>33</v>
      </c>
      <c r="N18" s="25">
        <f>N16+N17</f>
        <v>38</v>
      </c>
      <c r="O18" s="10"/>
      <c r="P18" s="18" t="s">
        <v>39</v>
      </c>
      <c r="Q18" s="19">
        <f>_xlfn.T.DIST.RT(ABS(N22), N18)</f>
        <v>0.48583647024361287</v>
      </c>
    </row>
    <row r="19" spans="1:17" ht="15" customHeight="1" x14ac:dyDescent="0.25">
      <c r="A19" s="25" t="s">
        <v>34</v>
      </c>
      <c r="B19" s="42">
        <f>((B16*B9^2)+(B17*B13^2))/B18</f>
        <v>1703.1475285714282</v>
      </c>
      <c r="C19" s="11"/>
      <c r="D19" s="18" t="s">
        <v>40</v>
      </c>
      <c r="E19" s="19">
        <f>1-E18</f>
        <v>0.83665746258467499</v>
      </c>
      <c r="G19" s="25" t="s">
        <v>25</v>
      </c>
      <c r="H19" s="25">
        <f>INT(H18)</f>
        <v>25</v>
      </c>
      <c r="I19" s="10"/>
      <c r="J19" s="6" t="s">
        <v>48</v>
      </c>
      <c r="K19" s="38">
        <f>K17/H11</f>
        <v>218.41837632653065</v>
      </c>
      <c r="M19" s="25" t="s">
        <v>34</v>
      </c>
      <c r="N19" s="42">
        <f>((N16*N9^2)+(N17*N13^2))/N18</f>
        <v>1584.8880999999999</v>
      </c>
      <c r="O19" s="11"/>
      <c r="P19" s="18" t="s">
        <v>40</v>
      </c>
      <c r="Q19" s="19">
        <f>1-Q18</f>
        <v>0.51416352975638713</v>
      </c>
    </row>
    <row r="20" spans="1:17" ht="15" customHeight="1" x14ac:dyDescent="0.25">
      <c r="A20" s="25" t="s">
        <v>35</v>
      </c>
      <c r="B20" s="42">
        <f>SQRT(B19*(1/B7+1/B11))</f>
        <v>10.945782824537014</v>
      </c>
      <c r="G20" s="25" t="s">
        <v>35</v>
      </c>
      <c r="H20" s="42">
        <f>SQRT(K18+K19)</f>
        <v>15.73203820371157</v>
      </c>
      <c r="I20" s="11"/>
      <c r="J20" s="18" t="s">
        <v>38</v>
      </c>
      <c r="K20" s="39"/>
      <c r="M20" s="25" t="s">
        <v>35</v>
      </c>
      <c r="N20" s="42">
        <f>SQRT(N19*(1/N7+1/N11))</f>
        <v>12.589233892497193</v>
      </c>
    </row>
    <row r="21" spans="1:17" ht="15" customHeight="1" x14ac:dyDescent="0.25">
      <c r="A21" s="25" t="s">
        <v>36</v>
      </c>
      <c r="B21" s="42">
        <f>B8-B12</f>
        <v>10.82</v>
      </c>
      <c r="C21" s="10"/>
      <c r="G21" s="25" t="s">
        <v>36</v>
      </c>
      <c r="H21" s="42">
        <f>H8-H12</f>
        <v>-5.8555194805195043</v>
      </c>
      <c r="J21" s="18" t="s">
        <v>39</v>
      </c>
      <c r="K21" s="40">
        <f>_xlfn.T.DIST.RT(ABS(H22),H19)</f>
        <v>0.35643895424700556</v>
      </c>
      <c r="M21" s="25" t="s">
        <v>36</v>
      </c>
      <c r="N21" s="42">
        <f>N8-N12</f>
        <v>0.45000000000000284</v>
      </c>
      <c r="O21" s="10"/>
    </row>
    <row r="22" spans="1:17" ht="15" customHeight="1" x14ac:dyDescent="0.25">
      <c r="A22" s="12" t="s">
        <v>37</v>
      </c>
      <c r="B22" s="43">
        <f>(B21-B4)/B20</f>
        <v>0.98850855835956764</v>
      </c>
      <c r="C22" s="10"/>
      <c r="G22" s="20" t="s">
        <v>49</v>
      </c>
      <c r="H22" s="43">
        <f>(H21-H4)/H20</f>
        <v>-0.37220348722125818</v>
      </c>
      <c r="I22" s="10"/>
      <c r="J22" s="31" t="s">
        <v>40</v>
      </c>
      <c r="K22" s="41">
        <f>1-K21</f>
        <v>0.64356104575299444</v>
      </c>
      <c r="M22" s="12" t="s">
        <v>37</v>
      </c>
      <c r="N22" s="43">
        <f>(N21-N4)/N20</f>
        <v>3.5744827988952482E-2</v>
      </c>
      <c r="O22" s="10"/>
    </row>
    <row r="23" spans="1:17" ht="15" customHeight="1" x14ac:dyDescent="0.25">
      <c r="A23" s="27"/>
      <c r="B23" s="19"/>
      <c r="C23" s="11"/>
      <c r="G23" s="27"/>
      <c r="H23" s="19"/>
      <c r="I23" s="10"/>
      <c r="M23" s="27"/>
      <c r="N23" s="19"/>
      <c r="O23" s="11"/>
    </row>
    <row r="24" spans="1:17" ht="15" customHeight="1" x14ac:dyDescent="0.25">
      <c r="A24" s="17" t="s">
        <v>20</v>
      </c>
      <c r="B24" s="28"/>
      <c r="C24" s="11"/>
      <c r="G24" s="11"/>
      <c r="H24" s="29"/>
      <c r="I24" s="11"/>
      <c r="M24" s="17" t="s">
        <v>20</v>
      </c>
      <c r="N24" s="28"/>
      <c r="O24" s="11"/>
    </row>
    <row r="25" spans="1:17" ht="15" customHeight="1" x14ac:dyDescent="0.25">
      <c r="A25" s="20" t="s">
        <v>18</v>
      </c>
      <c r="B25" s="43">
        <f>(_xlfn.T.INV.2T(2*B5, B18))</f>
        <v>1.6694022217068125</v>
      </c>
      <c r="G25" s="17" t="s">
        <v>20</v>
      </c>
      <c r="H25" s="28"/>
      <c r="I25" s="11"/>
      <c r="M25" s="20" t="s">
        <v>18</v>
      </c>
      <c r="N25" s="43">
        <f>(_xlfn.T.INV.2T(2*N5, N18))</f>
        <v>1.6859544601667387</v>
      </c>
    </row>
    <row r="26" spans="1:17" ht="15" customHeight="1" x14ac:dyDescent="0.25">
      <c r="A26" s="12" t="s">
        <v>19</v>
      </c>
      <c r="B26" s="43">
        <f>IF(B22&lt;0, E19, E18)</f>
        <v>0.16334253741532506</v>
      </c>
      <c r="G26" s="20" t="s">
        <v>18</v>
      </c>
      <c r="H26" s="43">
        <f>(_xlfn.T.INV.2T(2*H5,H19))</f>
        <v>1.7081407612518986</v>
      </c>
      <c r="M26" s="12" t="s">
        <v>19</v>
      </c>
      <c r="N26" s="43">
        <f>IF(N22&lt;0, Q19, Q18)</f>
        <v>0.48583647024361287</v>
      </c>
    </row>
    <row r="27" spans="1:17" ht="15" customHeight="1" x14ac:dyDescent="0.25">
      <c r="A27" s="17" t="str">
        <f>IF(B26&lt;$B$5, "Reject the null hypothesis", "Do not reject the null hypothesis")</f>
        <v>Do not reject the null hypothesis</v>
      </c>
      <c r="B27" s="28"/>
      <c r="G27" s="12" t="s">
        <v>19</v>
      </c>
      <c r="H27" s="43">
        <f>IF(H22&lt;0,K22,K21)</f>
        <v>0.64356104575299444</v>
      </c>
      <c r="M27" s="17" t="str">
        <f>IF(N26&lt;$N$5, "Reject the null hypothesis", "Do not reject the null hypothesis")</f>
        <v>Do not reject the null hypothesis</v>
      </c>
      <c r="N27" s="28"/>
    </row>
    <row r="28" spans="1:17" ht="15" customHeight="1" x14ac:dyDescent="0.25">
      <c r="G28" s="17" t="str">
        <f>IF(H27&lt;H5,"Reject the null hypothesis","Do not reject the null hypothesis")</f>
        <v>Do not reject the null hypothesis</v>
      </c>
      <c r="H28" s="28"/>
    </row>
  </sheetData>
  <mergeCells count="7">
    <mergeCell ref="M3:N3"/>
    <mergeCell ref="M15:N15"/>
    <mergeCell ref="A15:B15"/>
    <mergeCell ref="A3:B3"/>
    <mergeCell ref="G3:H3"/>
    <mergeCell ref="G15:H15"/>
    <mergeCell ref="J15:K15"/>
  </mergeCells>
  <printOptions gridLines="1" gridLinesSet="0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23"/>
  <sheetViews>
    <sheetView topLeftCell="F1" zoomScale="80" zoomScaleNormal="80" workbookViewId="0">
      <selection activeCell="N18" sqref="N18"/>
    </sheetView>
  </sheetViews>
  <sheetFormatPr defaultRowHeight="15" customHeight="1" x14ac:dyDescent="0.25"/>
  <cols>
    <col min="1" max="1" width="38.5703125" style="6" bestFit="1" customWidth="1"/>
    <col min="2" max="2" width="8" style="6" bestFit="1" customWidth="1"/>
    <col min="3" max="3" width="2" style="6" customWidth="1"/>
    <col min="4" max="4" width="14.5703125" style="6" bestFit="1" customWidth="1"/>
    <col min="5" max="5" width="7.140625" style="6" bestFit="1" customWidth="1"/>
    <col min="6" max="6" width="1.5703125" style="6" customWidth="1"/>
    <col min="7" max="7" width="38.5703125" style="6" bestFit="1" customWidth="1"/>
    <col min="8" max="8" width="8" style="6" bestFit="1" customWidth="1"/>
    <col min="9" max="9" width="1.7109375" style="6" customWidth="1"/>
    <col min="10" max="10" width="14.5703125" style="6" bestFit="1" customWidth="1"/>
    <col min="11" max="11" width="7.140625" style="6" bestFit="1" customWidth="1"/>
    <col min="12" max="12" width="3.42578125" style="6" customWidth="1"/>
    <col min="13" max="13" width="38.5703125" style="6" bestFit="1" customWidth="1"/>
    <col min="14" max="14" width="9.140625" style="6"/>
    <col min="15" max="15" width="2.7109375" style="6" customWidth="1"/>
    <col min="16" max="16" width="16" style="6" bestFit="1" customWidth="1"/>
    <col min="17" max="17" width="7.140625" style="6" bestFit="1" customWidth="1"/>
    <col min="18" max="18" width="2" style="6" customWidth="1"/>
    <col min="19" max="19" width="42.85546875" style="6" bestFit="1" customWidth="1"/>
    <col min="20" max="20" width="9.140625" style="6"/>
    <col min="21" max="21" width="2.85546875" style="6" customWidth="1"/>
    <col min="22" max="22" width="16" style="6" bestFit="1" customWidth="1"/>
    <col min="23" max="16384" width="9.140625" style="6"/>
  </cols>
  <sheetData>
    <row r="1" spans="1:23" ht="15" customHeight="1" x14ac:dyDescent="0.25">
      <c r="A1" s="90" t="s">
        <v>4</v>
      </c>
      <c r="B1" s="90"/>
      <c r="C1" s="5"/>
      <c r="G1" s="90" t="s">
        <v>4</v>
      </c>
      <c r="H1" s="90"/>
      <c r="I1" s="5"/>
      <c r="M1" s="90" t="s">
        <v>4</v>
      </c>
      <c r="N1" s="90"/>
      <c r="O1" s="5"/>
      <c r="S1" s="90" t="s">
        <v>4</v>
      </c>
      <c r="T1" s="90"/>
      <c r="U1" s="5"/>
    </row>
    <row r="2" spans="1:23" ht="15" customHeight="1" x14ac:dyDescent="0.25">
      <c r="A2" s="91" t="s">
        <v>113</v>
      </c>
      <c r="B2" s="91"/>
      <c r="C2" s="5"/>
      <c r="G2" s="91" t="s">
        <v>114</v>
      </c>
      <c r="H2" s="91"/>
      <c r="I2" s="5"/>
      <c r="M2" s="91" t="s">
        <v>115</v>
      </c>
      <c r="N2" s="91"/>
      <c r="O2" s="5"/>
      <c r="S2" s="91" t="s">
        <v>121</v>
      </c>
      <c r="T2" s="91"/>
      <c r="U2" s="5"/>
    </row>
    <row r="3" spans="1:23" ht="15" customHeight="1" x14ac:dyDescent="0.25">
      <c r="A3" s="86" t="s">
        <v>5</v>
      </c>
      <c r="B3" s="86"/>
      <c r="C3" s="5"/>
      <c r="G3" s="86" t="s">
        <v>5</v>
      </c>
      <c r="H3" s="86"/>
      <c r="I3" s="5"/>
      <c r="M3" s="86" t="s">
        <v>5</v>
      </c>
      <c r="N3" s="86"/>
      <c r="O3" s="5"/>
      <c r="S3" s="86" t="s">
        <v>5</v>
      </c>
      <c r="T3" s="86"/>
      <c r="U3" s="5"/>
    </row>
    <row r="4" spans="1:23" ht="15" customHeight="1" x14ac:dyDescent="0.25">
      <c r="A4" s="7" t="s">
        <v>6</v>
      </c>
      <c r="B4" s="7">
        <v>0.05</v>
      </c>
      <c r="G4" s="7" t="s">
        <v>6</v>
      </c>
      <c r="H4" s="7">
        <v>0.05</v>
      </c>
      <c r="M4" s="7" t="s">
        <v>6</v>
      </c>
      <c r="N4" s="7">
        <v>0.05</v>
      </c>
      <c r="S4" s="7" t="s">
        <v>6</v>
      </c>
      <c r="T4" s="7">
        <v>0.05</v>
      </c>
    </row>
    <row r="5" spans="1:23" ht="15" customHeight="1" x14ac:dyDescent="0.25">
      <c r="A5" s="8" t="s">
        <v>7</v>
      </c>
      <c r="B5" s="8"/>
      <c r="G5" s="8" t="s">
        <v>7</v>
      </c>
      <c r="H5" s="8"/>
      <c r="M5" s="8" t="s">
        <v>7</v>
      </c>
      <c r="N5" s="8"/>
      <c r="S5" s="8" t="s">
        <v>7</v>
      </c>
      <c r="T5" s="8"/>
    </row>
    <row r="6" spans="1:23" ht="15" customHeight="1" x14ac:dyDescent="0.25">
      <c r="A6" s="7" t="s">
        <v>8</v>
      </c>
      <c r="B6" s="7">
        <f>Stats!O5</f>
        <v>44</v>
      </c>
      <c r="G6" s="7" t="s">
        <v>8</v>
      </c>
      <c r="H6" s="7">
        <v>21</v>
      </c>
      <c r="M6" s="7" t="s">
        <v>8</v>
      </c>
      <c r="N6" s="7">
        <v>20</v>
      </c>
      <c r="S6" s="7" t="s">
        <v>8</v>
      </c>
      <c r="T6" s="7">
        <v>44</v>
      </c>
    </row>
    <row r="7" spans="1:23" ht="15" customHeight="1" x14ac:dyDescent="0.25">
      <c r="A7" s="7" t="s">
        <v>9</v>
      </c>
      <c r="B7" s="34">
        <f>Stats!D5</f>
        <v>1908.5983086680762</v>
      </c>
      <c r="G7" s="7" t="s">
        <v>9</v>
      </c>
      <c r="H7" s="34">
        <f>Stats!G4</f>
        <v>4586.7859028571447</v>
      </c>
      <c r="M7" s="7" t="s">
        <v>9</v>
      </c>
      <c r="N7" s="34">
        <f>Stats!S5</f>
        <v>1608.8315789473686</v>
      </c>
      <c r="S7" s="7" t="s">
        <v>9</v>
      </c>
      <c r="T7" s="7">
        <v>1908.6</v>
      </c>
    </row>
    <row r="8" spans="1:23" ht="15" customHeight="1" x14ac:dyDescent="0.25">
      <c r="A8" s="8" t="s">
        <v>10</v>
      </c>
      <c r="B8" s="8"/>
      <c r="C8" s="9"/>
      <c r="G8" s="8" t="s">
        <v>10</v>
      </c>
      <c r="H8" s="8"/>
      <c r="I8" s="9"/>
      <c r="M8" s="8" t="s">
        <v>10</v>
      </c>
      <c r="N8" s="8"/>
      <c r="O8" s="9"/>
      <c r="S8" s="8" t="s">
        <v>10</v>
      </c>
      <c r="T8" s="8"/>
      <c r="U8" s="9"/>
    </row>
    <row r="9" spans="1:23" ht="15" customHeight="1" x14ac:dyDescent="0.25">
      <c r="A9" s="7" t="s">
        <v>8</v>
      </c>
      <c r="B9" s="7">
        <f>Stats!O4</f>
        <v>21</v>
      </c>
      <c r="C9" s="10"/>
      <c r="G9" s="7" t="s">
        <v>8</v>
      </c>
      <c r="H9" s="7">
        <v>44</v>
      </c>
      <c r="I9" s="10"/>
      <c r="M9" s="7" t="s">
        <v>8</v>
      </c>
      <c r="N9" s="7">
        <v>20</v>
      </c>
      <c r="O9" s="10"/>
      <c r="S9" s="7" t="s">
        <v>8</v>
      </c>
      <c r="T9" s="7">
        <v>21</v>
      </c>
      <c r="U9" s="10"/>
    </row>
    <row r="10" spans="1:23" ht="15" customHeight="1" x14ac:dyDescent="0.25">
      <c r="A10" s="7" t="s">
        <v>9</v>
      </c>
      <c r="B10" s="34">
        <f>Stats!D4</f>
        <v>1260.6476190476192</v>
      </c>
      <c r="C10" s="10"/>
      <c r="G10" s="7" t="s">
        <v>9</v>
      </c>
      <c r="H10" s="34">
        <f>Stats!G5</f>
        <v>1279.4605875264278</v>
      </c>
      <c r="I10" s="10"/>
      <c r="M10" s="7" t="s">
        <v>9</v>
      </c>
      <c r="N10" s="34">
        <f>Stats!S4</f>
        <v>1283.8184210526317</v>
      </c>
      <c r="O10" s="10"/>
      <c r="S10" s="7" t="s">
        <v>9</v>
      </c>
      <c r="T10" s="7">
        <v>1260.6500000000001</v>
      </c>
      <c r="U10" s="10"/>
    </row>
    <row r="11" spans="1:23" ht="15" customHeight="1" x14ac:dyDescent="0.25">
      <c r="A11" s="11"/>
      <c r="B11" s="11"/>
      <c r="C11" s="10"/>
      <c r="G11" s="11"/>
      <c r="H11" s="11"/>
      <c r="I11" s="10"/>
      <c r="M11" s="11"/>
      <c r="N11" s="11"/>
      <c r="O11" s="10"/>
      <c r="S11" s="11"/>
      <c r="T11" s="11"/>
      <c r="U11" s="10"/>
    </row>
    <row r="12" spans="1:23" ht="15" customHeight="1" x14ac:dyDescent="0.25">
      <c r="A12" s="89" t="s">
        <v>11</v>
      </c>
      <c r="B12" s="89"/>
      <c r="C12" s="10"/>
      <c r="G12" s="89" t="s">
        <v>11</v>
      </c>
      <c r="H12" s="89"/>
      <c r="I12" s="10"/>
      <c r="M12" s="89" t="s">
        <v>11</v>
      </c>
      <c r="N12" s="89"/>
      <c r="O12" s="10"/>
      <c r="S12" s="89" t="s">
        <v>11</v>
      </c>
      <c r="T12" s="89"/>
      <c r="U12" s="10"/>
    </row>
    <row r="13" spans="1:23" ht="15" customHeight="1" x14ac:dyDescent="0.25">
      <c r="A13" s="12" t="s">
        <v>12</v>
      </c>
      <c r="B13" s="13">
        <f>B7/B10</f>
        <v>1.5139824006568656</v>
      </c>
      <c r="C13" s="11"/>
      <c r="D13" s="11"/>
      <c r="G13" s="12" t="s">
        <v>12</v>
      </c>
      <c r="H13" s="13">
        <f>H7/H10</f>
        <v>3.5849372364995982</v>
      </c>
      <c r="I13" s="11"/>
      <c r="J13" s="11"/>
      <c r="M13" s="12" t="s">
        <v>12</v>
      </c>
      <c r="N13" s="13">
        <f>N7/N10</f>
        <v>1.2531613135977993</v>
      </c>
      <c r="O13" s="11"/>
      <c r="P13" s="11"/>
      <c r="S13" s="12" t="s">
        <v>12</v>
      </c>
      <c r="T13" s="13">
        <f>T7/T10</f>
        <v>1.5139808828778802</v>
      </c>
      <c r="U13" s="11"/>
      <c r="V13" s="11"/>
    </row>
    <row r="14" spans="1:23" ht="15" customHeight="1" x14ac:dyDescent="0.25">
      <c r="A14" s="14" t="s">
        <v>13</v>
      </c>
      <c r="B14" s="14">
        <f>B6-1</f>
        <v>43</v>
      </c>
      <c r="C14" s="11"/>
      <c r="D14" s="9"/>
      <c r="G14" s="14" t="s">
        <v>13</v>
      </c>
      <c r="H14" s="14">
        <f>H6-1</f>
        <v>20</v>
      </c>
      <c r="I14" s="11"/>
      <c r="J14" s="9"/>
      <c r="M14" s="14" t="s">
        <v>13</v>
      </c>
      <c r="N14" s="14">
        <f>N6-1</f>
        <v>19</v>
      </c>
      <c r="O14" s="11"/>
      <c r="P14" s="9"/>
      <c r="S14" s="14" t="s">
        <v>13</v>
      </c>
      <c r="T14" s="14">
        <f>T6-1</f>
        <v>43</v>
      </c>
      <c r="U14" s="11"/>
      <c r="V14" s="9"/>
    </row>
    <row r="15" spans="1:23" ht="15" customHeight="1" x14ac:dyDescent="0.25">
      <c r="A15" s="14" t="s">
        <v>14</v>
      </c>
      <c r="B15" s="14">
        <f>B9-1</f>
        <v>20</v>
      </c>
      <c r="C15" s="10"/>
      <c r="G15" s="14" t="s">
        <v>14</v>
      </c>
      <c r="H15" s="14">
        <f>H9-1</f>
        <v>43</v>
      </c>
      <c r="I15" s="10"/>
      <c r="M15" s="14" t="s">
        <v>14</v>
      </c>
      <c r="N15" s="14">
        <f>N9-1</f>
        <v>19</v>
      </c>
      <c r="O15" s="10"/>
      <c r="S15" s="14" t="s">
        <v>14</v>
      </c>
      <c r="T15" s="14">
        <f>T9-1</f>
        <v>20</v>
      </c>
      <c r="U15" s="10"/>
    </row>
    <row r="16" spans="1:23" ht="15" customHeight="1" x14ac:dyDescent="0.25">
      <c r="A16" s="15"/>
      <c r="B16" s="15"/>
      <c r="C16" s="10"/>
      <c r="D16" s="16" t="s">
        <v>15</v>
      </c>
      <c r="E16" s="16"/>
      <c r="G16" s="15"/>
      <c r="H16" s="15"/>
      <c r="I16" s="10"/>
      <c r="J16" s="16" t="s">
        <v>15</v>
      </c>
      <c r="K16" s="16"/>
      <c r="M16" s="15"/>
      <c r="N16" s="15"/>
      <c r="O16" s="10"/>
      <c r="P16" s="16" t="s">
        <v>15</v>
      </c>
      <c r="Q16" s="16"/>
      <c r="S16" s="15"/>
      <c r="T16" s="15"/>
      <c r="U16" s="10"/>
      <c r="V16" s="16" t="s">
        <v>15</v>
      </c>
      <c r="W16" s="16"/>
    </row>
    <row r="17" spans="1:23" ht="15" customHeight="1" x14ac:dyDescent="0.25">
      <c r="A17" s="17" t="s">
        <v>16</v>
      </c>
      <c r="B17" s="17"/>
      <c r="C17" s="10"/>
      <c r="D17" s="18" t="s">
        <v>17</v>
      </c>
      <c r="E17" s="19">
        <f>_xlfn.F.DIST.RT(B13, B14, B15)</f>
        <v>0.15907678298599895</v>
      </c>
      <c r="G17" s="17" t="s">
        <v>16</v>
      </c>
      <c r="H17" s="17"/>
      <c r="I17" s="10"/>
      <c r="J17" s="18" t="s">
        <v>17</v>
      </c>
      <c r="K17" s="19">
        <f>_xlfn.F.DIST.RT(H13, H14, H15)</f>
        <v>2.2225343959287033E-4</v>
      </c>
      <c r="M17" s="17" t="s">
        <v>16</v>
      </c>
      <c r="N17" s="17"/>
      <c r="O17" s="10"/>
      <c r="P17" s="18" t="s">
        <v>17</v>
      </c>
      <c r="Q17" s="19">
        <f>_xlfn.F.DIST.RT(N13, N14, N15)</f>
        <v>0.31387283239923641</v>
      </c>
      <c r="S17" s="17" t="s">
        <v>20</v>
      </c>
      <c r="T17" s="17"/>
      <c r="U17" s="10"/>
      <c r="V17" s="18" t="s">
        <v>17</v>
      </c>
      <c r="W17" s="19">
        <f>_xlfn.F.DIST.RT(T13, T14, T15)</f>
        <v>0.15907737694213916</v>
      </c>
    </row>
    <row r="18" spans="1:23" ht="15" customHeight="1" x14ac:dyDescent="0.25">
      <c r="A18" s="20" t="s">
        <v>18</v>
      </c>
      <c r="B18" s="13">
        <f>_xlfn.F.INV.RT(B4/2, B14, B15)</f>
        <v>2.2741701923353901</v>
      </c>
      <c r="C18" s="11"/>
      <c r="D18" s="18"/>
      <c r="E18" s="21"/>
      <c r="G18" s="20" t="s">
        <v>18</v>
      </c>
      <c r="H18" s="13">
        <f>_xlfn.F.INV.RT(H4/2, H14, H15)</f>
        <v>2.041587155045308</v>
      </c>
      <c r="I18" s="11"/>
      <c r="J18" s="18"/>
      <c r="K18" s="21"/>
      <c r="M18" s="20" t="s">
        <v>18</v>
      </c>
      <c r="N18" s="13">
        <f>_xlfn.F.INV.RT(N4/2, N14, N15)</f>
        <v>2.5264509335792606</v>
      </c>
      <c r="O18" s="11"/>
      <c r="P18" s="18"/>
      <c r="Q18" s="21"/>
      <c r="S18" s="20" t="s">
        <v>18</v>
      </c>
      <c r="T18" s="13">
        <f>_xlfn.F.INV.RT(T4, T14, T15)</f>
        <v>1.9840782216783441</v>
      </c>
      <c r="U18" s="11"/>
      <c r="V18" s="18"/>
      <c r="W18" s="21"/>
    </row>
    <row r="19" spans="1:23" ht="15" customHeight="1" x14ac:dyDescent="0.25">
      <c r="A19" s="12" t="s">
        <v>19</v>
      </c>
      <c r="B19" s="13">
        <f>2*E17</f>
        <v>0.3181535659719979</v>
      </c>
      <c r="C19" s="11"/>
      <c r="G19" s="12" t="s">
        <v>19</v>
      </c>
      <c r="H19" s="13">
        <f>2*K17</f>
        <v>4.4450687918574065E-4</v>
      </c>
      <c r="I19" s="11"/>
      <c r="M19" s="12" t="s">
        <v>19</v>
      </c>
      <c r="N19" s="13">
        <f>2*Q17</f>
        <v>0.62774566479847282</v>
      </c>
      <c r="O19" s="11"/>
      <c r="S19" s="12" t="s">
        <v>19</v>
      </c>
      <c r="T19" s="13">
        <f>W17</f>
        <v>0.15907737694213916</v>
      </c>
      <c r="U19" s="11"/>
    </row>
    <row r="20" spans="1:23" ht="15" customHeight="1" x14ac:dyDescent="0.25">
      <c r="A20" s="17" t="str">
        <f>IF(B19&lt;B4, "Reject the null hypothesis", "Do not reject the null hypothesis")</f>
        <v>Do not reject the null hypothesis</v>
      </c>
      <c r="B20" s="17"/>
      <c r="C20" s="9"/>
      <c r="G20" s="17" t="str">
        <f>IF(H19&lt;H4, "Reject the null hypothesis", "Do not reject the null hypothesis")</f>
        <v>Reject the null hypothesis</v>
      </c>
      <c r="H20" s="17"/>
      <c r="I20" s="9"/>
      <c r="M20" s="17" t="str">
        <f>IF(N19&lt;N4, "Reject the null hypothesis", "Do not reject the null hypothesis")</f>
        <v>Do not reject the null hypothesis</v>
      </c>
      <c r="N20" s="17"/>
      <c r="O20" s="9"/>
      <c r="S20" s="17" t="str">
        <f>IF(T19&lt;T4, "Reject the null hypothesis", "Do not reject the null hypothesis")</f>
        <v>Do not reject the null hypothesis</v>
      </c>
      <c r="T20" s="17"/>
      <c r="U20" s="9"/>
    </row>
    <row r="21" spans="1:23" ht="15" customHeight="1" x14ac:dyDescent="0.25">
      <c r="C21" s="10"/>
    </row>
    <row r="22" spans="1:23" ht="15" customHeight="1" x14ac:dyDescent="0.25">
      <c r="A22" s="10" t="str">
        <f>IF(B7&lt;B10, "Error: Review your entries for cells B6:B7 and B9:B10.", "")</f>
        <v/>
      </c>
      <c r="C22" s="10"/>
    </row>
    <row r="23" spans="1:23" ht="15" customHeight="1" x14ac:dyDescent="0.25">
      <c r="A23" s="10" t="str">
        <f>IF(B7&lt;B10, "You entered the largest standard deviation as part of the Smaller-Variance Sample.", "")</f>
        <v/>
      </c>
    </row>
  </sheetData>
  <mergeCells count="16">
    <mergeCell ref="M3:N3"/>
    <mergeCell ref="M12:N12"/>
    <mergeCell ref="M1:N1"/>
    <mergeCell ref="M2:N2"/>
    <mergeCell ref="S3:T3"/>
    <mergeCell ref="S12:T12"/>
    <mergeCell ref="S1:T1"/>
    <mergeCell ref="S2:T2"/>
    <mergeCell ref="A3:B3"/>
    <mergeCell ref="A12:B12"/>
    <mergeCell ref="G3:H3"/>
    <mergeCell ref="G12:H12"/>
    <mergeCell ref="A1:B1"/>
    <mergeCell ref="A2:B2"/>
    <mergeCell ref="G1:H1"/>
    <mergeCell ref="G2:H2"/>
  </mergeCells>
  <printOptions gridLines="1" gridLinesSet="0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B11" sqref="B11"/>
    </sheetView>
  </sheetViews>
  <sheetFormatPr defaultRowHeight="15" x14ac:dyDescent="0.25"/>
  <cols>
    <col min="1" max="1" width="10.7109375" style="2" customWidth="1"/>
    <col min="2" max="3" width="10.7109375" style="3" customWidth="1"/>
    <col min="4" max="4" width="8.42578125" customWidth="1"/>
    <col min="5" max="7" width="10.7109375" style="3" customWidth="1"/>
    <col min="8" max="8" width="9.140625" style="3"/>
    <col min="9" max="9" width="17.7109375" style="3" bestFit="1" customWidth="1"/>
    <col min="10" max="10" width="14.5703125" style="3" bestFit="1" customWidth="1"/>
    <col min="11" max="16384" width="9.140625" style="3"/>
  </cols>
  <sheetData>
    <row r="1" spans="1:10" x14ac:dyDescent="0.25">
      <c r="A1" s="92" t="s">
        <v>119</v>
      </c>
      <c r="B1" s="92"/>
      <c r="C1" s="92"/>
      <c r="E1" s="93" t="s">
        <v>111</v>
      </c>
      <c r="F1" s="93"/>
      <c r="G1" s="93"/>
      <c r="I1" s="94" t="s">
        <v>120</v>
      </c>
      <c r="J1" s="94"/>
    </row>
    <row r="2" spans="1:10" x14ac:dyDescent="0.25">
      <c r="A2" s="44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  <c r="I2" s="1" t="s">
        <v>90</v>
      </c>
      <c r="J2" s="1" t="s">
        <v>91</v>
      </c>
    </row>
    <row r="3" spans="1:10" x14ac:dyDescent="0.25">
      <c r="A3" s="2">
        <v>0</v>
      </c>
      <c r="B3" s="3">
        <v>4</v>
      </c>
      <c r="C3" s="3">
        <v>0</v>
      </c>
      <c r="E3">
        <v>1</v>
      </c>
      <c r="F3">
        <v>23</v>
      </c>
      <c r="G3">
        <v>4.34</v>
      </c>
      <c r="I3">
        <v>36</v>
      </c>
      <c r="J3">
        <v>1</v>
      </c>
    </row>
    <row r="4" spans="1:10" x14ac:dyDescent="0.25">
      <c r="A4" s="2">
        <v>0</v>
      </c>
      <c r="B4" s="3">
        <v>3</v>
      </c>
      <c r="C4" s="3">
        <v>0</v>
      </c>
      <c r="E4">
        <v>1</v>
      </c>
      <c r="F4">
        <v>1</v>
      </c>
      <c r="G4">
        <v>100</v>
      </c>
      <c r="I4">
        <v>83</v>
      </c>
      <c r="J4">
        <v>1</v>
      </c>
    </row>
    <row r="5" spans="1:10" x14ac:dyDescent="0.25">
      <c r="A5" s="2">
        <v>2</v>
      </c>
      <c r="B5" s="3">
        <v>3</v>
      </c>
      <c r="C5" s="3">
        <v>66.66</v>
      </c>
      <c r="E5">
        <v>2</v>
      </c>
      <c r="F5">
        <v>6</v>
      </c>
      <c r="G5">
        <v>33.33</v>
      </c>
      <c r="I5">
        <v>0</v>
      </c>
      <c r="J5">
        <v>2</v>
      </c>
    </row>
    <row r="6" spans="1:10" x14ac:dyDescent="0.25">
      <c r="A6" s="2">
        <v>2</v>
      </c>
      <c r="B6" s="3">
        <v>4</v>
      </c>
      <c r="C6" s="3">
        <v>50</v>
      </c>
      <c r="E6">
        <v>7</v>
      </c>
      <c r="F6">
        <v>2</v>
      </c>
      <c r="G6">
        <v>350</v>
      </c>
      <c r="I6">
        <v>57</v>
      </c>
      <c r="J6">
        <v>7</v>
      </c>
    </row>
    <row r="7" spans="1:10" x14ac:dyDescent="0.25">
      <c r="A7" s="2">
        <v>3</v>
      </c>
      <c r="B7" s="3">
        <v>12</v>
      </c>
      <c r="C7" s="3">
        <v>25</v>
      </c>
      <c r="E7">
        <v>13</v>
      </c>
      <c r="F7">
        <v>14</v>
      </c>
      <c r="G7">
        <v>92.85</v>
      </c>
      <c r="I7">
        <v>7</v>
      </c>
      <c r="J7">
        <v>14</v>
      </c>
    </row>
    <row r="8" spans="1:10" x14ac:dyDescent="0.25">
      <c r="A8" s="2">
        <v>4</v>
      </c>
      <c r="B8" s="3">
        <v>11</v>
      </c>
      <c r="C8" s="3">
        <v>36.36</v>
      </c>
      <c r="E8">
        <v>14</v>
      </c>
      <c r="F8">
        <v>28</v>
      </c>
      <c r="G8">
        <v>50</v>
      </c>
      <c r="I8">
        <v>52</v>
      </c>
      <c r="J8">
        <v>17</v>
      </c>
    </row>
    <row r="9" spans="1:10" x14ac:dyDescent="0.25">
      <c r="A9" s="2">
        <v>4</v>
      </c>
      <c r="B9" s="3">
        <v>5</v>
      </c>
      <c r="C9" s="3">
        <v>80</v>
      </c>
      <c r="E9">
        <v>17</v>
      </c>
      <c r="F9">
        <v>38</v>
      </c>
      <c r="G9">
        <v>44.73</v>
      </c>
      <c r="I9">
        <v>97</v>
      </c>
      <c r="J9">
        <v>18</v>
      </c>
    </row>
    <row r="10" spans="1:10" x14ac:dyDescent="0.25">
      <c r="A10" s="2">
        <v>5</v>
      </c>
      <c r="B10" s="3">
        <v>12</v>
      </c>
      <c r="C10" s="3">
        <v>41.66</v>
      </c>
      <c r="E10">
        <v>18</v>
      </c>
      <c r="F10">
        <v>12</v>
      </c>
      <c r="G10">
        <v>150</v>
      </c>
      <c r="I10">
        <v>16</v>
      </c>
      <c r="J10">
        <v>29</v>
      </c>
    </row>
    <row r="11" spans="1:10" x14ac:dyDescent="0.25">
      <c r="A11" s="2">
        <v>7</v>
      </c>
      <c r="B11" s="3">
        <v>26</v>
      </c>
      <c r="C11" s="3">
        <v>26.92</v>
      </c>
      <c r="E11">
        <v>29</v>
      </c>
      <c r="F11">
        <v>35</v>
      </c>
      <c r="G11">
        <v>82.85</v>
      </c>
      <c r="I11">
        <v>5</v>
      </c>
      <c r="J11">
        <v>32</v>
      </c>
    </row>
    <row r="12" spans="1:10" x14ac:dyDescent="0.25">
      <c r="A12" s="2">
        <v>11</v>
      </c>
      <c r="B12" s="3">
        <v>19</v>
      </c>
      <c r="C12" s="3">
        <v>57.89</v>
      </c>
      <c r="E12">
        <v>32</v>
      </c>
      <c r="F12">
        <v>73</v>
      </c>
      <c r="G12">
        <v>43.83</v>
      </c>
      <c r="I12">
        <v>81</v>
      </c>
      <c r="J12">
        <v>43</v>
      </c>
    </row>
    <row r="13" spans="1:10" x14ac:dyDescent="0.25">
      <c r="A13" s="2">
        <v>14</v>
      </c>
      <c r="B13" s="3">
        <v>14</v>
      </c>
      <c r="C13" s="3">
        <v>100</v>
      </c>
      <c r="E13">
        <v>43</v>
      </c>
      <c r="F13">
        <v>55</v>
      </c>
      <c r="G13">
        <v>78.180000000000007</v>
      </c>
      <c r="I13">
        <v>98</v>
      </c>
      <c r="J13">
        <v>44</v>
      </c>
    </row>
    <row r="14" spans="1:10" x14ac:dyDescent="0.25">
      <c r="A14" s="2">
        <v>15</v>
      </c>
      <c r="B14" s="3">
        <v>16</v>
      </c>
      <c r="C14" s="3">
        <v>93.75</v>
      </c>
      <c r="E14">
        <v>44</v>
      </c>
      <c r="F14">
        <v>76</v>
      </c>
      <c r="G14">
        <v>57.89</v>
      </c>
      <c r="I14">
        <v>4</v>
      </c>
      <c r="J14">
        <v>47</v>
      </c>
    </row>
    <row r="15" spans="1:10" x14ac:dyDescent="0.25">
      <c r="A15" s="2">
        <v>16</v>
      </c>
      <c r="B15" s="3">
        <v>22</v>
      </c>
      <c r="C15" s="3">
        <v>72.72</v>
      </c>
      <c r="E15">
        <v>47</v>
      </c>
      <c r="F15">
        <v>57</v>
      </c>
      <c r="G15">
        <v>82.45</v>
      </c>
      <c r="I15">
        <v>22</v>
      </c>
      <c r="J15">
        <v>53</v>
      </c>
    </row>
    <row r="16" spans="1:10" x14ac:dyDescent="0.25">
      <c r="A16" s="2">
        <v>18</v>
      </c>
      <c r="B16" s="3">
        <v>14</v>
      </c>
      <c r="C16" s="3">
        <v>128.57</v>
      </c>
      <c r="E16">
        <v>53</v>
      </c>
      <c r="F16">
        <v>82</v>
      </c>
      <c r="G16">
        <v>64.63</v>
      </c>
      <c r="I16">
        <v>15</v>
      </c>
      <c r="J16">
        <v>53</v>
      </c>
    </row>
    <row r="17" spans="1:10" x14ac:dyDescent="0.25">
      <c r="A17" s="2">
        <v>22</v>
      </c>
      <c r="B17" s="3">
        <v>40</v>
      </c>
      <c r="C17" s="3">
        <v>55</v>
      </c>
      <c r="E17">
        <v>53</v>
      </c>
      <c r="F17">
        <v>89</v>
      </c>
      <c r="G17">
        <v>59.55</v>
      </c>
      <c r="I17">
        <v>28</v>
      </c>
      <c r="J17">
        <v>54</v>
      </c>
    </row>
    <row r="18" spans="1:10" x14ac:dyDescent="0.25">
      <c r="A18" s="2">
        <v>27</v>
      </c>
      <c r="B18" s="3">
        <v>22</v>
      </c>
      <c r="C18" s="3">
        <v>122.72</v>
      </c>
      <c r="E18">
        <v>54</v>
      </c>
      <c r="F18">
        <v>75</v>
      </c>
      <c r="G18">
        <v>72</v>
      </c>
      <c r="I18">
        <v>0</v>
      </c>
      <c r="J18">
        <v>60</v>
      </c>
    </row>
    <row r="19" spans="1:10" x14ac:dyDescent="0.25">
      <c r="A19" s="2">
        <v>28</v>
      </c>
      <c r="B19" s="3">
        <v>46</v>
      </c>
      <c r="C19" s="3">
        <v>60.86</v>
      </c>
      <c r="E19">
        <v>60</v>
      </c>
      <c r="F19">
        <v>82</v>
      </c>
      <c r="G19">
        <v>73.17</v>
      </c>
      <c r="I19">
        <v>45</v>
      </c>
      <c r="J19">
        <v>61</v>
      </c>
    </row>
    <row r="20" spans="1:10" x14ac:dyDescent="0.25">
      <c r="A20" s="2">
        <v>28</v>
      </c>
      <c r="B20" s="3">
        <v>29</v>
      </c>
      <c r="C20" s="3">
        <v>96.55</v>
      </c>
      <c r="E20">
        <v>61</v>
      </c>
      <c r="F20">
        <v>89</v>
      </c>
      <c r="G20">
        <v>68.53</v>
      </c>
      <c r="I20">
        <v>50</v>
      </c>
      <c r="J20">
        <v>62</v>
      </c>
    </row>
    <row r="21" spans="1:10" x14ac:dyDescent="0.25">
      <c r="A21" s="2">
        <v>31</v>
      </c>
      <c r="B21" s="3">
        <v>59</v>
      </c>
      <c r="C21" s="3">
        <v>52.54</v>
      </c>
      <c r="E21">
        <v>62</v>
      </c>
      <c r="F21">
        <v>72</v>
      </c>
      <c r="G21">
        <v>86.11</v>
      </c>
      <c r="I21">
        <v>140</v>
      </c>
      <c r="J21">
        <v>104</v>
      </c>
    </row>
    <row r="22" spans="1:10" x14ac:dyDescent="0.25">
      <c r="A22" s="2">
        <v>35</v>
      </c>
      <c r="B22" s="3">
        <v>44</v>
      </c>
      <c r="C22" s="3">
        <v>79.540000000000006</v>
      </c>
      <c r="E22">
        <v>104</v>
      </c>
      <c r="F22">
        <v>109</v>
      </c>
      <c r="G22">
        <v>95.41</v>
      </c>
      <c r="I22">
        <v>2</v>
      </c>
      <c r="J22">
        <v>145</v>
      </c>
    </row>
    <row r="23" spans="1:10" x14ac:dyDescent="0.25">
      <c r="A23" s="2">
        <v>36</v>
      </c>
      <c r="B23" s="3">
        <v>59</v>
      </c>
      <c r="C23" s="3">
        <v>61.01</v>
      </c>
      <c r="E23">
        <v>145</v>
      </c>
      <c r="F23">
        <v>129</v>
      </c>
      <c r="G23">
        <v>112.4</v>
      </c>
    </row>
    <row r="24" spans="1:10" x14ac:dyDescent="0.25">
      <c r="A24" s="2">
        <v>38</v>
      </c>
      <c r="B24" s="3">
        <v>56</v>
      </c>
      <c r="C24" s="3">
        <v>67.849999999999994</v>
      </c>
    </row>
    <row r="25" spans="1:10" x14ac:dyDescent="0.25">
      <c r="A25" s="2">
        <v>45</v>
      </c>
      <c r="B25" s="3">
        <v>65</v>
      </c>
      <c r="C25" s="3">
        <v>69.23</v>
      </c>
    </row>
    <row r="26" spans="1:10" x14ac:dyDescent="0.25">
      <c r="A26" s="2">
        <v>50</v>
      </c>
      <c r="B26" s="3">
        <v>52</v>
      </c>
      <c r="C26" s="3">
        <v>96.15</v>
      </c>
    </row>
    <row r="27" spans="1:10" x14ac:dyDescent="0.25">
      <c r="A27" s="2">
        <v>52</v>
      </c>
      <c r="B27" s="3">
        <v>72</v>
      </c>
      <c r="C27" s="3">
        <v>72.22</v>
      </c>
    </row>
    <row r="28" spans="1:10" x14ac:dyDescent="0.25">
      <c r="A28" s="2">
        <v>53</v>
      </c>
      <c r="B28" s="3">
        <v>68</v>
      </c>
      <c r="C28" s="3">
        <v>77.94</v>
      </c>
    </row>
    <row r="29" spans="1:10" x14ac:dyDescent="0.25">
      <c r="A29" s="2">
        <v>54</v>
      </c>
      <c r="B29" s="3">
        <v>62</v>
      </c>
      <c r="C29" s="3">
        <v>87.09</v>
      </c>
    </row>
    <row r="30" spans="1:10" x14ac:dyDescent="0.25">
      <c r="A30" s="2">
        <v>57</v>
      </c>
      <c r="B30" s="3">
        <v>29</v>
      </c>
      <c r="C30" s="3">
        <v>196.55</v>
      </c>
    </row>
    <row r="31" spans="1:10" x14ac:dyDescent="0.25">
      <c r="A31" s="2">
        <v>65</v>
      </c>
      <c r="B31" s="3">
        <v>88</v>
      </c>
      <c r="C31" s="3">
        <v>73.86</v>
      </c>
    </row>
    <row r="32" spans="1:10" x14ac:dyDescent="0.25">
      <c r="A32" s="2">
        <v>70</v>
      </c>
      <c r="B32" s="3">
        <v>91</v>
      </c>
      <c r="C32" s="3">
        <v>76.92</v>
      </c>
    </row>
    <row r="33" spans="1:3" x14ac:dyDescent="0.25">
      <c r="A33" s="2">
        <v>81</v>
      </c>
      <c r="B33" s="3">
        <v>77</v>
      </c>
      <c r="C33" s="3">
        <v>105.19</v>
      </c>
    </row>
    <row r="34" spans="1:3" x14ac:dyDescent="0.25">
      <c r="A34" s="2">
        <v>81</v>
      </c>
      <c r="B34" s="3">
        <v>91</v>
      </c>
      <c r="C34" s="3">
        <v>89.01</v>
      </c>
    </row>
    <row r="35" spans="1:3" x14ac:dyDescent="0.25">
      <c r="A35" s="2">
        <v>83</v>
      </c>
      <c r="B35" s="3">
        <v>101</v>
      </c>
      <c r="C35" s="3">
        <v>82.17</v>
      </c>
    </row>
    <row r="36" spans="1:3" x14ac:dyDescent="0.25">
      <c r="A36" s="2">
        <v>84</v>
      </c>
      <c r="B36" s="3">
        <v>107</v>
      </c>
      <c r="C36" s="3">
        <v>78.5</v>
      </c>
    </row>
    <row r="37" spans="1:3" x14ac:dyDescent="0.25">
      <c r="A37" s="2">
        <v>85</v>
      </c>
      <c r="B37" s="3">
        <v>115</v>
      </c>
      <c r="C37" s="3">
        <v>73.91</v>
      </c>
    </row>
    <row r="38" spans="1:3" x14ac:dyDescent="0.25">
      <c r="A38" s="2">
        <v>90</v>
      </c>
      <c r="B38" s="3">
        <v>84</v>
      </c>
      <c r="C38" s="3">
        <v>107.14</v>
      </c>
    </row>
    <row r="39" spans="1:3" x14ac:dyDescent="0.25">
      <c r="A39" s="2">
        <v>97</v>
      </c>
      <c r="B39" s="3">
        <v>120</v>
      </c>
      <c r="C39" s="3">
        <v>80.83</v>
      </c>
    </row>
    <row r="40" spans="1:3" x14ac:dyDescent="0.25">
      <c r="A40" s="2">
        <v>98</v>
      </c>
      <c r="B40" s="3">
        <v>75</v>
      </c>
      <c r="C40" s="3">
        <v>130.66</v>
      </c>
    </row>
    <row r="41" spans="1:3" x14ac:dyDescent="0.25">
      <c r="A41" s="2">
        <v>111</v>
      </c>
      <c r="B41" s="3">
        <v>101</v>
      </c>
      <c r="C41" s="3">
        <v>109.9</v>
      </c>
    </row>
    <row r="42" spans="1:3" x14ac:dyDescent="0.25">
      <c r="A42" s="2">
        <v>120</v>
      </c>
      <c r="B42" s="3">
        <v>115</v>
      </c>
      <c r="C42" s="3">
        <v>104.34</v>
      </c>
    </row>
    <row r="43" spans="1:3" x14ac:dyDescent="0.25">
      <c r="A43" s="2">
        <v>127</v>
      </c>
      <c r="B43" s="3">
        <v>138</v>
      </c>
      <c r="C43" s="3">
        <v>92.02</v>
      </c>
    </row>
    <row r="44" spans="1:3" x14ac:dyDescent="0.25">
      <c r="A44" s="2">
        <v>137</v>
      </c>
      <c r="B44" s="3">
        <v>137</v>
      </c>
      <c r="C44" s="3">
        <v>100</v>
      </c>
    </row>
    <row r="45" spans="1:3" x14ac:dyDescent="0.25">
      <c r="A45" s="2">
        <v>140</v>
      </c>
      <c r="B45" s="3">
        <v>101</v>
      </c>
      <c r="C45" s="3">
        <v>138.61000000000001</v>
      </c>
    </row>
    <row r="46" spans="1:3" x14ac:dyDescent="0.25">
      <c r="A46" s="2">
        <v>152</v>
      </c>
      <c r="B46" s="3">
        <v>151</v>
      </c>
      <c r="C46" s="3">
        <v>100.66</v>
      </c>
    </row>
  </sheetData>
  <mergeCells count="3">
    <mergeCell ref="A1:C1"/>
    <mergeCell ref="E1:G1"/>
    <mergeCell ref="I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showGridLines="0" showRowColHeaders="0" zoomScale="90" zoomScaleNormal="90" workbookViewId="0">
      <selection sqref="A1:B3"/>
    </sheetView>
  </sheetViews>
  <sheetFormatPr defaultRowHeight="15" x14ac:dyDescent="0.25"/>
  <cols>
    <col min="1" max="1" width="9.140625" style="45"/>
    <col min="2" max="2" width="20" style="45" bestFit="1" customWidth="1"/>
    <col min="3" max="3" width="9" style="45" customWidth="1"/>
    <col min="4" max="4" width="8.85546875" style="45" customWidth="1"/>
    <col min="5" max="5" width="8.42578125" style="45" customWidth="1"/>
    <col min="6" max="6" width="8.5703125" style="45" customWidth="1"/>
    <col min="7" max="7" width="8.85546875" style="45" customWidth="1"/>
    <col min="8" max="8" width="9" style="45" customWidth="1"/>
    <col min="9" max="9" width="11.7109375" style="45" customWidth="1"/>
    <col min="10" max="10" width="12.85546875" style="45" customWidth="1"/>
    <col min="11" max="11" width="14.42578125" style="45" customWidth="1"/>
    <col min="12" max="12" width="14.140625" style="45" customWidth="1"/>
    <col min="13" max="13" width="1.42578125" style="45" customWidth="1"/>
    <col min="14" max="14" width="10.7109375" style="45" customWidth="1"/>
    <col min="15" max="15" width="19.5703125" style="45" bestFit="1" customWidth="1"/>
    <col min="16" max="16" width="2" style="45" customWidth="1"/>
    <col min="17" max="17" width="20" style="45" bestFit="1" customWidth="1"/>
    <col min="18" max="20" width="9.140625" style="45"/>
    <col min="21" max="21" width="10.5703125" style="45" customWidth="1"/>
    <col min="22" max="22" width="6.5703125" style="45" customWidth="1"/>
    <col min="23" max="16384" width="9.140625" style="45"/>
  </cols>
  <sheetData>
    <row r="1" spans="1:22" ht="15.75" thickBot="1" x14ac:dyDescent="0.3">
      <c r="A1" s="135" t="s">
        <v>112</v>
      </c>
      <c r="B1" s="135"/>
    </row>
    <row r="2" spans="1:22" ht="15.75" thickBot="1" x14ac:dyDescent="0.3">
      <c r="A2" s="135"/>
      <c r="B2" s="135"/>
      <c r="C2" s="99" t="s">
        <v>0</v>
      </c>
      <c r="D2" s="123"/>
      <c r="E2" s="100"/>
      <c r="F2" s="99" t="s">
        <v>51</v>
      </c>
      <c r="G2" s="123"/>
      <c r="H2" s="100"/>
      <c r="I2" s="99" t="s">
        <v>52</v>
      </c>
      <c r="J2" s="100"/>
      <c r="K2" s="101" t="s">
        <v>83</v>
      </c>
      <c r="L2" s="102"/>
      <c r="N2" s="116" t="s">
        <v>25</v>
      </c>
      <c r="O2" s="118" t="s">
        <v>50</v>
      </c>
      <c r="R2" s="113" t="s">
        <v>92</v>
      </c>
      <c r="S2" s="114"/>
      <c r="T2" s="136"/>
      <c r="U2" s="116" t="s">
        <v>25</v>
      </c>
      <c r="V2" s="118" t="s">
        <v>50</v>
      </c>
    </row>
    <row r="3" spans="1:22" ht="32.25" customHeight="1" thickBot="1" x14ac:dyDescent="0.3">
      <c r="A3" s="135"/>
      <c r="B3" s="135"/>
      <c r="C3" s="46" t="s">
        <v>3</v>
      </c>
      <c r="D3" s="47" t="s">
        <v>23</v>
      </c>
      <c r="E3" s="48" t="s">
        <v>24</v>
      </c>
      <c r="F3" s="46" t="s">
        <v>3</v>
      </c>
      <c r="G3" s="47" t="s">
        <v>23</v>
      </c>
      <c r="H3" s="48" t="s">
        <v>24</v>
      </c>
      <c r="I3" s="46" t="s">
        <v>69</v>
      </c>
      <c r="J3" s="48" t="s">
        <v>70</v>
      </c>
      <c r="K3" s="49" t="s">
        <v>23</v>
      </c>
      <c r="L3" s="50" t="s">
        <v>24</v>
      </c>
      <c r="N3" s="117"/>
      <c r="O3" s="119"/>
      <c r="R3" s="51" t="s">
        <v>3</v>
      </c>
      <c r="S3" s="52" t="s">
        <v>23</v>
      </c>
      <c r="T3" s="53" t="s">
        <v>24</v>
      </c>
      <c r="U3" s="117"/>
      <c r="V3" s="119"/>
    </row>
    <row r="4" spans="1:22" x14ac:dyDescent="0.25">
      <c r="B4" s="54" t="s">
        <v>21</v>
      </c>
      <c r="C4" s="55">
        <f>AVERAGE(Data!$E$3:$E$23)</f>
        <v>40.952380952380949</v>
      </c>
      <c r="D4" s="56">
        <f>_xlfn.VAR.S(Data!$E$3:$E$23)</f>
        <v>1260.6476190476192</v>
      </c>
      <c r="E4" s="57">
        <f>SQRT(D4)</f>
        <v>35.505599826613533</v>
      </c>
      <c r="F4" s="55">
        <f>AVERAGE(Data!G3:G23)</f>
        <v>85.821428571428598</v>
      </c>
      <c r="G4" s="56">
        <f>_xlfn.VAR.S(Data!G3:G23)</f>
        <v>4586.7859028571447</v>
      </c>
      <c r="H4" s="57">
        <f>_xlfn.STDEV.S(Data!G3:G23)</f>
        <v>67.725814154258373</v>
      </c>
      <c r="I4" s="58">
        <f>4/21</f>
        <v>0.19047619047619047</v>
      </c>
      <c r="J4" s="59">
        <f>1-I4</f>
        <v>0.80952380952380953</v>
      </c>
      <c r="K4" s="60">
        <f>D4</f>
        <v>1260.6476190476192</v>
      </c>
      <c r="L4" s="61">
        <f>E4</f>
        <v>35.505599826613533</v>
      </c>
      <c r="N4" s="62">
        <v>20</v>
      </c>
      <c r="O4" s="62">
        <v>21</v>
      </c>
      <c r="Q4" s="54" t="s">
        <v>21</v>
      </c>
      <c r="R4" s="63">
        <f>AVERAGE(Data!$J$3:$J$22)</f>
        <v>42.35</v>
      </c>
      <c r="S4" s="64">
        <f>_xlfn.VAR.S(Data!$J$3:$J$22)</f>
        <v>1283.8184210526317</v>
      </c>
      <c r="T4" s="65">
        <f>SQRT(S4)</f>
        <v>35.830411957618232</v>
      </c>
      <c r="U4" s="133">
        <v>19</v>
      </c>
      <c r="V4" s="131">
        <v>20</v>
      </c>
    </row>
    <row r="5" spans="1:22" ht="15.75" thickBot="1" x14ac:dyDescent="0.3">
      <c r="B5" s="66" t="s">
        <v>22</v>
      </c>
      <c r="C5" s="67">
        <f>AVERAGE(Data!$A$3:$A$46)</f>
        <v>51.772727272727273</v>
      </c>
      <c r="D5" s="68">
        <f>_xlfn.VAR.S(Data!$A$3:$A$46)</f>
        <v>1908.5983086680762</v>
      </c>
      <c r="E5" s="69">
        <f>SQRT(D5)</f>
        <v>43.687507466872908</v>
      </c>
      <c r="F5" s="67">
        <f>AVERAGE(Data!C3:C46)</f>
        <v>79.965909090909093</v>
      </c>
      <c r="G5" s="68">
        <f>_xlfn.VAR.S(Data!C3:C46)</f>
        <v>1279.4605875264278</v>
      </c>
      <c r="H5" s="69">
        <f>_xlfn.STDEV.S(Data!C3:C46)</f>
        <v>35.769548327123559</v>
      </c>
      <c r="I5" s="70">
        <f>9/44</f>
        <v>0.20454545454545456</v>
      </c>
      <c r="J5" s="71">
        <f>1-I5</f>
        <v>0.79545454545454541</v>
      </c>
      <c r="K5" s="72">
        <f>D5</f>
        <v>1908.5983086680762</v>
      </c>
      <c r="L5" s="73">
        <f>E5</f>
        <v>43.687507466872908</v>
      </c>
      <c r="N5" s="74">
        <v>43</v>
      </c>
      <c r="O5" s="75">
        <v>44</v>
      </c>
      <c r="Q5" s="66" t="s">
        <v>22</v>
      </c>
      <c r="R5" s="67">
        <f>AVERAGE(Data!$I$3:$I$22)</f>
        <v>41.9</v>
      </c>
      <c r="S5" s="68">
        <f>_xlfn.VAR.S(Data!$I$3:$I$22)</f>
        <v>1608.8315789473686</v>
      </c>
      <c r="T5" s="76">
        <f>SQRT(S5)</f>
        <v>40.110242818354621</v>
      </c>
      <c r="U5" s="134"/>
      <c r="V5" s="132"/>
    </row>
    <row r="6" spans="1:22" ht="15.75" thickBot="1" x14ac:dyDescent="0.3">
      <c r="C6" s="115" t="s">
        <v>105</v>
      </c>
      <c r="D6" s="115"/>
      <c r="E6" s="115"/>
      <c r="F6" s="115" t="s">
        <v>106</v>
      </c>
      <c r="G6" s="115"/>
      <c r="H6" s="115"/>
      <c r="I6" s="112" t="s">
        <v>102</v>
      </c>
      <c r="J6" s="112"/>
      <c r="K6" s="112" t="s">
        <v>103</v>
      </c>
      <c r="L6" s="112"/>
      <c r="R6" s="112" t="s">
        <v>104</v>
      </c>
      <c r="S6" s="112"/>
      <c r="T6" s="112"/>
    </row>
    <row r="7" spans="1:22" ht="15.75" thickBot="1" x14ac:dyDescent="0.3">
      <c r="A7" s="77" t="s">
        <v>65</v>
      </c>
      <c r="B7" s="78" t="s">
        <v>54</v>
      </c>
      <c r="C7" s="108" t="s">
        <v>86</v>
      </c>
      <c r="D7" s="126"/>
      <c r="E7" s="127"/>
      <c r="F7" s="108" t="s">
        <v>86</v>
      </c>
      <c r="G7" s="126"/>
      <c r="H7" s="109"/>
      <c r="I7" s="103" t="s">
        <v>84</v>
      </c>
      <c r="J7" s="103"/>
      <c r="K7" s="108" t="s">
        <v>87</v>
      </c>
      <c r="L7" s="109"/>
      <c r="N7" s="113" t="s">
        <v>101</v>
      </c>
      <c r="O7" s="114"/>
      <c r="Q7" s="78" t="s">
        <v>54</v>
      </c>
      <c r="R7" s="108" t="s">
        <v>86</v>
      </c>
      <c r="S7" s="126"/>
      <c r="T7" s="109"/>
    </row>
    <row r="8" spans="1:22" x14ac:dyDescent="0.25">
      <c r="B8" s="79" t="s">
        <v>61</v>
      </c>
      <c r="C8" s="95" t="s">
        <v>109</v>
      </c>
      <c r="D8" s="129"/>
      <c r="E8" s="130"/>
      <c r="F8" s="95" t="s">
        <v>109</v>
      </c>
      <c r="G8" s="129"/>
      <c r="H8" s="96"/>
      <c r="I8" s="104"/>
      <c r="J8" s="104"/>
      <c r="K8" s="95" t="s">
        <v>88</v>
      </c>
      <c r="L8" s="96"/>
      <c r="N8" s="80" t="s">
        <v>94</v>
      </c>
      <c r="O8" s="80" t="s">
        <v>93</v>
      </c>
      <c r="Q8" s="79" t="s">
        <v>61</v>
      </c>
      <c r="R8" s="95" t="s">
        <v>109</v>
      </c>
      <c r="S8" s="129"/>
      <c r="T8" s="96"/>
    </row>
    <row r="9" spans="1:22" x14ac:dyDescent="0.25">
      <c r="B9" s="79" t="s">
        <v>53</v>
      </c>
      <c r="C9" s="120">
        <f>'F-Test'!B13</f>
        <v>1.5139824006568656</v>
      </c>
      <c r="D9" s="121"/>
      <c r="E9" s="128"/>
      <c r="F9" s="120">
        <f>'F-Test'!H13</f>
        <v>3.5849372364995982</v>
      </c>
      <c r="G9" s="121"/>
      <c r="H9" s="122"/>
      <c r="I9" s="104"/>
      <c r="J9" s="104"/>
      <c r="K9" s="95">
        <v>1.514</v>
      </c>
      <c r="L9" s="96"/>
      <c r="N9" s="81" t="s">
        <v>95</v>
      </c>
      <c r="O9" s="81" t="s">
        <v>96</v>
      </c>
      <c r="Q9" s="79" t="s">
        <v>53</v>
      </c>
      <c r="R9" s="120">
        <f>'F-Test'!N13</f>
        <v>1.2531613135977993</v>
      </c>
      <c r="S9" s="121"/>
      <c r="T9" s="122"/>
    </row>
    <row r="10" spans="1:22" ht="15" customHeight="1" x14ac:dyDescent="0.25">
      <c r="B10" s="79" t="s">
        <v>18</v>
      </c>
      <c r="C10" s="120">
        <f>'F-Test'!B18</f>
        <v>2.2741701923353901</v>
      </c>
      <c r="D10" s="121"/>
      <c r="E10" s="128"/>
      <c r="F10" s="120">
        <f>'F-Test'!H18</f>
        <v>2.041587155045308</v>
      </c>
      <c r="G10" s="121"/>
      <c r="H10" s="122"/>
      <c r="I10" s="104"/>
      <c r="J10" s="105"/>
      <c r="K10" s="95">
        <v>1.9872000000000001</v>
      </c>
      <c r="L10" s="96"/>
      <c r="N10" s="82" t="s">
        <v>97</v>
      </c>
      <c r="O10" s="82" t="s">
        <v>98</v>
      </c>
      <c r="Q10" s="79" t="s">
        <v>18</v>
      </c>
      <c r="R10" s="120">
        <f>'F-Test'!N18</f>
        <v>2.5264509335792606</v>
      </c>
      <c r="S10" s="121"/>
      <c r="T10" s="122"/>
    </row>
    <row r="11" spans="1:22" ht="15" customHeight="1" thickBot="1" x14ac:dyDescent="0.3">
      <c r="B11" s="79" t="s">
        <v>58</v>
      </c>
      <c r="C11" s="95">
        <f>'F-Test'!B19</f>
        <v>0.3181535659719979</v>
      </c>
      <c r="D11" s="129"/>
      <c r="E11" s="130"/>
      <c r="F11" s="120">
        <f>'F-Test'!H19</f>
        <v>4.4450687918574065E-4</v>
      </c>
      <c r="G11" s="121"/>
      <c r="H11" s="122"/>
      <c r="I11" s="104"/>
      <c r="J11" s="105"/>
      <c r="K11" s="95">
        <v>0.15959999999999999</v>
      </c>
      <c r="L11" s="96"/>
      <c r="N11" s="83" t="s">
        <v>99</v>
      </c>
      <c r="O11" s="83" t="s">
        <v>100</v>
      </c>
      <c r="Q11" s="79" t="s">
        <v>58</v>
      </c>
      <c r="R11" s="120">
        <f>'F-Test'!N19</f>
        <v>0.62774566479847282</v>
      </c>
      <c r="S11" s="121"/>
      <c r="T11" s="122"/>
    </row>
    <row r="12" spans="1:22" ht="111.75" customHeight="1" thickBot="1" x14ac:dyDescent="0.3">
      <c r="B12" s="84" t="s">
        <v>85</v>
      </c>
      <c r="C12" s="110" t="s">
        <v>59</v>
      </c>
      <c r="D12" s="124"/>
      <c r="E12" s="125"/>
      <c r="F12" s="110" t="s">
        <v>67</v>
      </c>
      <c r="G12" s="124"/>
      <c r="H12" s="111"/>
      <c r="I12" s="106"/>
      <c r="J12" s="107"/>
      <c r="K12" s="110" t="s">
        <v>89</v>
      </c>
      <c r="L12" s="111"/>
      <c r="Q12" s="84" t="s">
        <v>85</v>
      </c>
      <c r="R12" s="110" t="s">
        <v>59</v>
      </c>
      <c r="S12" s="124"/>
      <c r="T12" s="111"/>
    </row>
    <row r="13" spans="1:22" ht="15.75" thickBot="1" x14ac:dyDescent="0.3"/>
    <row r="14" spans="1:22" ht="15.75" thickBot="1" x14ac:dyDescent="0.3">
      <c r="A14" s="77" t="s">
        <v>66</v>
      </c>
      <c r="B14" s="78" t="s">
        <v>54</v>
      </c>
      <c r="C14" s="108" t="s">
        <v>60</v>
      </c>
      <c r="D14" s="126"/>
      <c r="E14" s="109"/>
      <c r="F14" s="108" t="s">
        <v>107</v>
      </c>
      <c r="G14" s="126"/>
      <c r="H14" s="127"/>
      <c r="I14" s="108" t="s">
        <v>81</v>
      </c>
      <c r="J14" s="109"/>
      <c r="Q14" s="78" t="s">
        <v>54</v>
      </c>
      <c r="R14" s="108" t="s">
        <v>60</v>
      </c>
      <c r="S14" s="126"/>
      <c r="T14" s="109"/>
    </row>
    <row r="15" spans="1:22" x14ac:dyDescent="0.25">
      <c r="B15" s="79" t="s">
        <v>61</v>
      </c>
      <c r="C15" s="95" t="s">
        <v>62</v>
      </c>
      <c r="D15" s="129"/>
      <c r="E15" s="96"/>
      <c r="F15" s="95" t="s">
        <v>108</v>
      </c>
      <c r="G15" s="129"/>
      <c r="H15" s="130"/>
      <c r="I15" s="95" t="s">
        <v>110</v>
      </c>
      <c r="J15" s="96"/>
      <c r="Q15" s="79" t="s">
        <v>61</v>
      </c>
      <c r="R15" s="95" t="s">
        <v>62</v>
      </c>
      <c r="S15" s="129"/>
      <c r="T15" s="96"/>
    </row>
    <row r="16" spans="1:22" x14ac:dyDescent="0.25">
      <c r="B16" s="79" t="s">
        <v>55</v>
      </c>
      <c r="C16" s="95" t="s">
        <v>64</v>
      </c>
      <c r="D16" s="129"/>
      <c r="E16" s="96"/>
      <c r="F16" s="95" t="s">
        <v>68</v>
      </c>
      <c r="G16" s="129"/>
      <c r="H16" s="130"/>
      <c r="I16" s="95" t="s">
        <v>82</v>
      </c>
      <c r="J16" s="96"/>
      <c r="Q16" s="79" t="s">
        <v>55</v>
      </c>
      <c r="R16" s="95" t="s">
        <v>64</v>
      </c>
      <c r="S16" s="129"/>
      <c r="T16" s="96"/>
    </row>
    <row r="17" spans="2:20" x14ac:dyDescent="0.25">
      <c r="B17" s="79" t="s">
        <v>56</v>
      </c>
      <c r="C17" s="120">
        <f>'Hypothesis Test'!B22</f>
        <v>0.98850855835956764</v>
      </c>
      <c r="D17" s="121"/>
      <c r="E17" s="122"/>
      <c r="F17" s="120">
        <f>'Hypothesis Test'!H22</f>
        <v>-0.37220348722125818</v>
      </c>
      <c r="G17" s="121"/>
      <c r="H17" s="128"/>
      <c r="I17" s="95">
        <v>0.1326</v>
      </c>
      <c r="J17" s="96"/>
      <c r="Q17" s="79" t="s">
        <v>56</v>
      </c>
      <c r="R17" s="137">
        <f>'Hypothesis Test'!N22</f>
        <v>3.5744827988952482E-2</v>
      </c>
      <c r="S17" s="138"/>
      <c r="T17" s="139"/>
    </row>
    <row r="18" spans="2:20" x14ac:dyDescent="0.25">
      <c r="B18" s="79" t="s">
        <v>18</v>
      </c>
      <c r="C18" s="120">
        <f>'Hypothesis Test'!B25</f>
        <v>1.6694022217068125</v>
      </c>
      <c r="D18" s="121"/>
      <c r="E18" s="122"/>
      <c r="F18" s="120">
        <f>'Hypothesis Test'!H26</f>
        <v>1.7081407612518986</v>
      </c>
      <c r="G18" s="121"/>
      <c r="H18" s="128"/>
      <c r="I18" s="95">
        <v>1.96</v>
      </c>
      <c r="J18" s="96"/>
      <c r="Q18" s="79" t="s">
        <v>57</v>
      </c>
      <c r="R18" s="137">
        <f>'Hypothesis Test'!N25</f>
        <v>1.6859544601667387</v>
      </c>
      <c r="S18" s="138"/>
      <c r="T18" s="139"/>
    </row>
    <row r="19" spans="2:20" x14ac:dyDescent="0.25">
      <c r="B19" s="79" t="s">
        <v>58</v>
      </c>
      <c r="C19" s="120">
        <f>'Hypothesis Test'!B26</f>
        <v>0.16334253741532506</v>
      </c>
      <c r="D19" s="121"/>
      <c r="E19" s="122"/>
      <c r="F19" s="120">
        <f>'Hypothesis Test'!H27</f>
        <v>0.64356104575299444</v>
      </c>
      <c r="G19" s="121"/>
      <c r="H19" s="128"/>
      <c r="I19" s="95">
        <v>0.89449999999999996</v>
      </c>
      <c r="J19" s="96"/>
      <c r="Q19" s="79" t="s">
        <v>58</v>
      </c>
      <c r="R19" s="137">
        <f>'Hypothesis Test'!N26</f>
        <v>0.48583647024361287</v>
      </c>
      <c r="S19" s="138"/>
      <c r="T19" s="139"/>
    </row>
    <row r="20" spans="2:20" ht="111.75" customHeight="1" thickBot="1" x14ac:dyDescent="0.3">
      <c r="B20" s="85" t="s">
        <v>54</v>
      </c>
      <c r="C20" s="110" t="s">
        <v>63</v>
      </c>
      <c r="D20" s="124"/>
      <c r="E20" s="111"/>
      <c r="F20" s="110" t="s">
        <v>63</v>
      </c>
      <c r="G20" s="124"/>
      <c r="H20" s="125"/>
      <c r="I20" s="97" t="s">
        <v>63</v>
      </c>
      <c r="J20" s="98"/>
      <c r="Q20" s="85" t="s">
        <v>54</v>
      </c>
      <c r="R20" s="110" t="s">
        <v>63</v>
      </c>
      <c r="S20" s="124"/>
      <c r="T20" s="111"/>
    </row>
  </sheetData>
  <mergeCells count="71">
    <mergeCell ref="A1:B3"/>
    <mergeCell ref="R20:T20"/>
    <mergeCell ref="R11:T11"/>
    <mergeCell ref="R7:T7"/>
    <mergeCell ref="R8:T8"/>
    <mergeCell ref="R9:T9"/>
    <mergeCell ref="R10:T10"/>
    <mergeCell ref="R6:T6"/>
    <mergeCell ref="R2:T2"/>
    <mergeCell ref="R17:T17"/>
    <mergeCell ref="R18:T18"/>
    <mergeCell ref="R19:T19"/>
    <mergeCell ref="C14:E14"/>
    <mergeCell ref="C15:E15"/>
    <mergeCell ref="C16:E16"/>
    <mergeCell ref="C20:E20"/>
    <mergeCell ref="R12:T12"/>
    <mergeCell ref="R14:T14"/>
    <mergeCell ref="R15:T15"/>
    <mergeCell ref="R16:T16"/>
    <mergeCell ref="F19:H19"/>
    <mergeCell ref="F20:H20"/>
    <mergeCell ref="F12:H12"/>
    <mergeCell ref="F14:H14"/>
    <mergeCell ref="F15:H15"/>
    <mergeCell ref="F16:H16"/>
    <mergeCell ref="F17:H17"/>
    <mergeCell ref="F18:H18"/>
    <mergeCell ref="F8:H8"/>
    <mergeCell ref="U2:U3"/>
    <mergeCell ref="V2:V3"/>
    <mergeCell ref="V4:V5"/>
    <mergeCell ref="U4:U5"/>
    <mergeCell ref="I14:J14"/>
    <mergeCell ref="C17:E17"/>
    <mergeCell ref="C18:E18"/>
    <mergeCell ref="C19:E19"/>
    <mergeCell ref="C2:E2"/>
    <mergeCell ref="F2:H2"/>
    <mergeCell ref="C12:E12"/>
    <mergeCell ref="C7:E7"/>
    <mergeCell ref="C10:E10"/>
    <mergeCell ref="C11:E11"/>
    <mergeCell ref="F7:H7"/>
    <mergeCell ref="F10:H10"/>
    <mergeCell ref="F11:H11"/>
    <mergeCell ref="C9:E9"/>
    <mergeCell ref="F9:H9"/>
    <mergeCell ref="C8:E8"/>
    <mergeCell ref="K6:L6"/>
    <mergeCell ref="N7:O7"/>
    <mergeCell ref="C6:E6"/>
    <mergeCell ref="F6:H6"/>
    <mergeCell ref="N2:N3"/>
    <mergeCell ref="O2:O3"/>
    <mergeCell ref="I19:J19"/>
    <mergeCell ref="I20:J20"/>
    <mergeCell ref="I2:J2"/>
    <mergeCell ref="K2:L2"/>
    <mergeCell ref="I7:J12"/>
    <mergeCell ref="K7:L7"/>
    <mergeCell ref="K10:L10"/>
    <mergeCell ref="K11:L11"/>
    <mergeCell ref="K12:L12"/>
    <mergeCell ref="K8:L8"/>
    <mergeCell ref="K9:L9"/>
    <mergeCell ref="I17:J17"/>
    <mergeCell ref="I18:J18"/>
    <mergeCell ref="I15:J15"/>
    <mergeCell ref="I16:J16"/>
    <mergeCell ref="I6:J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6"/>
  <sheetViews>
    <sheetView showGridLines="0" showRowColHeaders="0" tabSelected="1" workbookViewId="0"/>
  </sheetViews>
  <sheetFormatPr defaultRowHeight="15" x14ac:dyDescent="0.25"/>
  <sheetData>
    <row r="3" spans="3:10" ht="15.75" thickBot="1" x14ac:dyDescent="0.3"/>
    <row r="4" spans="3:10" ht="15.75" thickBot="1" x14ac:dyDescent="0.3">
      <c r="C4" s="158" t="s">
        <v>232</v>
      </c>
      <c r="D4" s="159"/>
      <c r="E4" s="158" t="s">
        <v>233</v>
      </c>
      <c r="F4" s="160"/>
      <c r="G4" s="159"/>
    </row>
    <row r="5" spans="3:10" x14ac:dyDescent="0.25">
      <c r="C5" s="150" t="s">
        <v>234</v>
      </c>
      <c r="D5" s="151"/>
      <c r="E5" s="144" t="s">
        <v>122</v>
      </c>
      <c r="F5" s="145"/>
      <c r="G5" s="146"/>
      <c r="I5" s="140" t="s">
        <v>130</v>
      </c>
      <c r="J5" s="141"/>
    </row>
    <row r="6" spans="3:10" ht="15.75" thickBot="1" x14ac:dyDescent="0.3">
      <c r="C6" s="152"/>
      <c r="D6" s="153"/>
      <c r="E6" s="147"/>
      <c r="F6" s="148"/>
      <c r="G6" s="149"/>
      <c r="I6" s="142"/>
      <c r="J6" s="143"/>
    </row>
    <row r="7" spans="3:10" x14ac:dyDescent="0.25">
      <c r="C7" s="150" t="s">
        <v>5</v>
      </c>
      <c r="D7" s="151"/>
      <c r="E7" s="144" t="s">
        <v>123</v>
      </c>
      <c r="F7" s="145"/>
      <c r="G7" s="146"/>
    </row>
    <row r="8" spans="3:10" ht="15.75" thickBot="1" x14ac:dyDescent="0.3">
      <c r="C8" s="152"/>
      <c r="D8" s="153"/>
      <c r="E8" s="147"/>
      <c r="F8" s="148"/>
      <c r="G8" s="149"/>
    </row>
    <row r="9" spans="3:10" x14ac:dyDescent="0.25">
      <c r="C9" s="150" t="s">
        <v>124</v>
      </c>
      <c r="D9" s="151"/>
      <c r="E9" s="144" t="s">
        <v>125</v>
      </c>
      <c r="F9" s="145"/>
      <c r="G9" s="146"/>
    </row>
    <row r="10" spans="3:10" ht="15.75" thickBot="1" x14ac:dyDescent="0.3">
      <c r="C10" s="152"/>
      <c r="D10" s="153"/>
      <c r="E10" s="147"/>
      <c r="F10" s="148"/>
      <c r="G10" s="149"/>
    </row>
    <row r="11" spans="3:10" x14ac:dyDescent="0.25">
      <c r="C11" s="150" t="s">
        <v>126</v>
      </c>
      <c r="D11" s="151"/>
      <c r="E11" s="144" t="s">
        <v>127</v>
      </c>
      <c r="F11" s="145"/>
      <c r="G11" s="146"/>
    </row>
    <row r="12" spans="3:10" ht="15.75" thickBot="1" x14ac:dyDescent="0.3">
      <c r="C12" s="152"/>
      <c r="D12" s="153"/>
      <c r="E12" s="147"/>
      <c r="F12" s="148"/>
      <c r="G12" s="149"/>
    </row>
    <row r="13" spans="3:10" x14ac:dyDescent="0.25">
      <c r="C13" s="154" t="s">
        <v>128</v>
      </c>
      <c r="D13" s="155"/>
      <c r="E13" s="144" t="s">
        <v>129</v>
      </c>
      <c r="F13" s="145"/>
      <c r="G13" s="146"/>
    </row>
    <row r="14" spans="3:10" ht="15.75" thickBot="1" x14ac:dyDescent="0.3">
      <c r="C14" s="156"/>
      <c r="D14" s="157"/>
      <c r="E14" s="147"/>
      <c r="F14" s="148"/>
      <c r="G14" s="149"/>
    </row>
    <row r="15" spans="3:10" x14ac:dyDescent="0.25">
      <c r="C15" s="154" t="s">
        <v>231</v>
      </c>
      <c r="D15" s="155"/>
      <c r="E15" s="144" t="s">
        <v>235</v>
      </c>
      <c r="F15" s="145"/>
      <c r="G15" s="146"/>
    </row>
    <row r="16" spans="3:10" ht="15.75" thickBot="1" x14ac:dyDescent="0.3">
      <c r="C16" s="156"/>
      <c r="D16" s="157"/>
      <c r="E16" s="147"/>
      <c r="F16" s="148"/>
      <c r="G16" s="149"/>
    </row>
  </sheetData>
  <mergeCells count="15">
    <mergeCell ref="C15:D16"/>
    <mergeCell ref="E15:G16"/>
    <mergeCell ref="C4:D4"/>
    <mergeCell ref="E4:G4"/>
    <mergeCell ref="I5:J6"/>
    <mergeCell ref="C11:D12"/>
    <mergeCell ref="E11:G12"/>
    <mergeCell ref="C13:D14"/>
    <mergeCell ref="E13:G14"/>
    <mergeCell ref="C5:D6"/>
    <mergeCell ref="E5:G6"/>
    <mergeCell ref="C7:D8"/>
    <mergeCell ref="E7:G8"/>
    <mergeCell ref="C9:D10"/>
    <mergeCell ref="E9:G10"/>
  </mergeCells>
  <hyperlinks>
    <hyperlink ref="I5:J6" location="Stats!A1" display="Go to Stats Shee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 Code and Solution</vt:lpstr>
      <vt:lpstr>Z-Test (Proportion Test)</vt:lpstr>
      <vt:lpstr>Hypothesis Test</vt:lpstr>
      <vt:lpstr>F-Test</vt:lpstr>
      <vt:lpstr>Data</vt:lpstr>
      <vt:lpstr>Stats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Bhavya</dc:creator>
  <cp:lastModifiedBy>Bhavya Gupta</cp:lastModifiedBy>
  <dcterms:created xsi:type="dcterms:W3CDTF">2017-09-11T19:10:20Z</dcterms:created>
  <dcterms:modified xsi:type="dcterms:W3CDTF">2017-09-24T16:57:50Z</dcterms:modified>
</cp:coreProperties>
</file>