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30_BAN\05_decision_under_uncertainty\case#4\"/>
    </mc:Choice>
  </mc:AlternateContent>
  <xr:revisionPtr revIDLastSave="0" documentId="13_ncr:1_{C144DED8-80E7-43D6-BB50-6603AB4A4885}" xr6:coauthVersionLast="47" xr6:coauthVersionMax="47" xr10:uidLastSave="{00000000-0000-0000-0000-000000000000}"/>
  <bookViews>
    <workbookView xWindow="-23148" yWindow="-108" windowWidth="23256" windowHeight="13176" tabRatio="933" xr2:uid="{00000000-000D-0000-FFFF-FFFF00000000}"/>
  </bookViews>
  <sheets>
    <sheet name="Q1_Decision_Tree" sheetId="1" r:id="rId1"/>
    <sheet name="_PalUtilTempWorksheet" sheetId="3" state="hidden" r:id="rId2"/>
    <sheet name="treeCalc_1" sheetId="2" state="hidden" r:id="rId3"/>
    <sheet name="Q2_Optimal Tree" sheetId="4" r:id="rId4"/>
    <sheet name="Q3_Probability Chart" sheetId="16" r:id="rId5"/>
    <sheet name="Q4_Strategy B6" sheetId="18" r:id="rId6"/>
    <sheet name="Q4_Strategy E4" sheetId="17" r:id="rId7"/>
    <sheet name="Q4_Strategy C6" sheetId="19" r:id="rId8"/>
    <sheet name="Q4_Tornado" sheetId="20" r:id="rId9"/>
    <sheet name="Q6_Strategy Region B6, C6" sheetId="21" r:id="rId10"/>
  </sheets>
  <externalReferences>
    <externalReference r:id="rId11"/>
    <externalReference r:id="rId12"/>
  </externalReferences>
  <definedNames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6">"PrecisionTree"</definedName>
    <definedName name="PalisadeReportWorksheetCreatedBy" localSheetId="8">"PrecisionTree"</definedName>
    <definedName name="PalisadeReportWorksheetCreatedBy" localSheetId="9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"Probability of approving hotel permit"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Q1_Decision_Tree!$B$6</definedName>
    <definedName name="PTree_SensitivityAnalysis_Inputs_2_AlternateCellLabel" hidden="1">"Amount of money for leasing to college"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4</definedName>
    <definedName name="PTree_SensitivityAnalysis_Inputs_2_Minimum" hidden="1">0.5</definedName>
    <definedName name="PTree_SensitivityAnalysis_Inputs_2_OneWayAnalysis" hidden="1">1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Q1_Decision_Tree!$E$4</definedName>
    <definedName name="PTree_SensitivityAnalysis_Inputs_3_AlternateCellLabel" hidden="1">"Probability of approving permit for office building"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0.95</definedName>
    <definedName name="PTree_SensitivityAnalysis_Inputs_3_Minimum" hidden="1">0.1</definedName>
    <definedName name="PTree_SensitivityAnalysis_Inputs_3_OneWayAnalysis" hidden="1">1</definedName>
    <definedName name="PTree_SensitivityAnalysis_Inputs_3_Steps" hidden="1">10</definedName>
    <definedName name="PTree_SensitivityAnalysis_Inputs_3_TwoWayAnalysis" hidden="1">2</definedName>
    <definedName name="PTree_SensitivityAnalysis_Inputs_3_VariationMethod" hidden="1">2</definedName>
    <definedName name="PTree_SensitivityAnalysis_Inputs_3_VaryCell" hidden="1">Q1_Decision_Tree!$C$6</definedName>
    <definedName name="PTree_SensitivityAnalysis_Inputs_Count" hidden="1">3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3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J12" i="2" s="1"/>
  <c r="D20" i="1"/>
  <c r="J17" i="2" s="1"/>
  <c r="D24" i="1"/>
  <c r="J18" i="2" s="1"/>
  <c r="D28" i="1"/>
  <c r="J19" i="2"/>
  <c r="C21" i="1"/>
  <c r="K15" i="2" s="1"/>
  <c r="C29" i="1"/>
  <c r="K16" i="2" s="1"/>
  <c r="D23" i="1"/>
  <c r="K18" i="2" s="1"/>
  <c r="E35" i="1"/>
  <c r="K22" i="2"/>
  <c r="E43" i="1"/>
  <c r="K23" i="2" s="1"/>
  <c r="F37" i="1"/>
  <c r="K25" i="2" s="1"/>
  <c r="C49" i="1"/>
  <c r="K28" i="2" s="1"/>
  <c r="D47" i="1"/>
  <c r="K29" i="2"/>
  <c r="D51" i="1"/>
  <c r="K30" i="2" s="1"/>
  <c r="C57" i="1"/>
  <c r="K31" i="2" s="1"/>
  <c r="D32" i="1"/>
  <c r="J20" i="2" s="1"/>
  <c r="D40" i="1"/>
  <c r="J21" i="2"/>
  <c r="F34" i="1"/>
  <c r="J24" i="2" s="1"/>
  <c r="F38" i="1"/>
  <c r="J25" i="2" s="1"/>
  <c r="F42" i="1"/>
  <c r="J26" i="2" s="1"/>
  <c r="F46" i="1"/>
  <c r="J27" i="2"/>
  <c r="D48" i="1"/>
  <c r="J29" i="2" s="1"/>
  <c r="D52" i="1"/>
  <c r="J30" i="2" s="1"/>
  <c r="D56" i="1"/>
  <c r="J32" i="2" s="1"/>
  <c r="D60" i="1"/>
  <c r="J33" i="2"/>
  <c r="J11" i="2"/>
  <c r="B26" i="1"/>
  <c r="J13" i="2" s="1"/>
  <c r="B54" i="1"/>
  <c r="J14" i="2" s="1"/>
  <c r="J15" i="2"/>
  <c r="K11" i="2"/>
  <c r="D19" i="1"/>
  <c r="K17" i="2" s="1"/>
  <c r="F33" i="1"/>
  <c r="K24" i="2" s="1"/>
  <c r="J16" i="2"/>
  <c r="J22" i="2"/>
  <c r="J23" i="2"/>
  <c r="J28" i="2"/>
  <c r="J31" i="2"/>
  <c r="C7" i="1"/>
  <c r="O31" i="2"/>
  <c r="O28" i="2"/>
  <c r="O14" i="2"/>
  <c r="B7" i="1"/>
  <c r="O23" i="2"/>
  <c r="O22" i="2"/>
  <c r="O21" i="2"/>
  <c r="O16" i="2"/>
  <c r="O15" i="2"/>
  <c r="O13" i="2"/>
  <c r="O11" i="2"/>
  <c r="B11" i="2"/>
  <c r="B2" i="2"/>
  <c r="F2" i="2"/>
  <c r="C26" i="1"/>
  <c r="D30" i="1"/>
  <c r="E28" i="1"/>
  <c r="E52" i="1"/>
  <c r="G34" i="1"/>
  <c r="F44" i="1"/>
  <c r="B53" i="1"/>
  <c r="E59" i="1"/>
  <c r="F45" i="1"/>
  <c r="F41" i="1"/>
  <c r="E31" i="1"/>
  <c r="G37" i="1"/>
  <c r="E24" i="1"/>
  <c r="C16" i="1"/>
  <c r="D50" i="1"/>
  <c r="E60" i="1"/>
  <c r="F36" i="1"/>
  <c r="G42" i="1"/>
  <c r="C15" i="1"/>
  <c r="E27" i="1"/>
  <c r="G45" i="1"/>
  <c r="E19" i="1"/>
  <c r="B15" i="1"/>
  <c r="B25" i="1"/>
  <c r="E55" i="1"/>
  <c r="D55" i="1"/>
  <c r="D59" i="1"/>
  <c r="G46" i="1"/>
  <c r="C54" i="1"/>
  <c r="E48" i="1"/>
  <c r="D22" i="1"/>
  <c r="D58" i="1"/>
  <c r="G33" i="1"/>
  <c r="D31" i="1"/>
  <c r="D27" i="1"/>
  <c r="D39" i="1"/>
  <c r="E32" i="1"/>
  <c r="E47" i="1"/>
  <c r="E51" i="1"/>
  <c r="G41" i="1"/>
  <c r="E23" i="1"/>
  <c r="E40" i="1"/>
  <c r="G38" i="1"/>
  <c r="E56" i="1"/>
  <c r="B18" i="1"/>
  <c r="E20" i="1"/>
  <c r="A17" i="2" l="1"/>
  <c r="A11" i="2"/>
  <c r="A32" i="2"/>
  <c r="A25" i="2"/>
  <c r="A21" i="2"/>
  <c r="A20" i="2"/>
  <c r="A31" i="2"/>
  <c r="A15" i="2"/>
  <c r="A29" i="2"/>
  <c r="A14" i="2"/>
  <c r="A27" i="2"/>
  <c r="A26" i="2"/>
  <c r="A22" i="2"/>
  <c r="A33" i="2"/>
  <c r="A28" i="2"/>
  <c r="A12" i="2"/>
  <c r="A18" i="2"/>
  <c r="A23" i="2"/>
  <c r="A24" i="2"/>
  <c r="A30" i="2"/>
  <c r="A19" i="2"/>
  <c r="A16" i="2"/>
  <c r="A13" i="2"/>
</calcChain>
</file>

<file path=xl/sharedStrings.xml><?xml version="1.0" encoding="utf-8"?>
<sst xmlns="http://schemas.openxmlformats.org/spreadsheetml/2006/main" count="354" uniqueCount="180">
  <si>
    <t>397416D0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</si>
  <si>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</si>
  <si>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</si>
  <si>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</si>
  <si>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</si>
  <si>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</si>
  <si>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</si>
  <si>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</si>
  <si>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</si>
  <si>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</si>
  <si>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</si>
  <si>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</si>
  <si>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</si>
  <si>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</si>
  <si>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</si>
  <si>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</si>
  <si>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</si>
  <si>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</si>
  <si>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</si>
  <si>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</si>
  <si>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</si>
  <si>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</si>
  <si>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</si>
  <si>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</si>
  <si>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</si>
  <si>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</si>
  <si>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</si>
  <si>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</si>
  <si>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</si>
  <si>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</si>
  <si>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</si>
  <si>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</si>
  <si>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</si>
  <si>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</si>
  <si>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</si>
  <si>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</si>
  <si>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</si>
  <si>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</si>
  <si>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</si>
  <si>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</si>
  <si>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</si>
  <si>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</si>
  <si>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</si>
  <si>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</si>
  <si>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</si>
  <si>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</si>
  <si>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Property Invenstments</t>
  </si>
  <si>
    <t>Decision</t>
  </si>
  <si>
    <t>4,0,0,0,1,0,0</t>
  </si>
  <si>
    <t>2,0,0,3,2,3,4,0,0,0</t>
  </si>
  <si>
    <t>Sell property</t>
  </si>
  <si>
    <t>Request permit - hotel</t>
  </si>
  <si>
    <t>Request permit - office building</t>
  </si>
  <si>
    <t>1,0,0,2,5,6,1,0,0</t>
  </si>
  <si>
    <t>Approved</t>
  </si>
  <si>
    <t>4,0,0,0,5,0,0</t>
  </si>
  <si>
    <t>1,0,0,2,7,8,3,0,0</t>
  </si>
  <si>
    <t>Economic growth</t>
  </si>
  <si>
    <t>Economic decline</t>
  </si>
  <si>
    <t>Rejected</t>
  </si>
  <si>
    <t xml:space="preserve">EMV: Hotel permit </t>
  </si>
  <si>
    <t>EMV: growth or decline</t>
  </si>
  <si>
    <t>4,0,0,0,6,0,0</t>
  </si>
  <si>
    <t>2,0,0,3,9,10,11,3,0,0</t>
  </si>
  <si>
    <t>Lease to college</t>
  </si>
  <si>
    <t>1,0,0,2,12,13,6,0,0</t>
  </si>
  <si>
    <t>1,0,0,2,14,15,11,0,0</t>
  </si>
  <si>
    <t>4,0,0,0,12,0,0</t>
  </si>
  <si>
    <t>4,0,0,0,13,0,0</t>
  </si>
  <si>
    <t>2,0,0,2,16,17,11,0,0</t>
  </si>
  <si>
    <t>Data</t>
  </si>
  <si>
    <t>Permit for Hotel</t>
  </si>
  <si>
    <t>Permit for Office Building</t>
  </si>
  <si>
    <t>Sell Property</t>
  </si>
  <si>
    <t>Lease to College</t>
  </si>
  <si>
    <t xml:space="preserve">      Approved</t>
  </si>
  <si>
    <t xml:space="preserve">      Rejected</t>
  </si>
  <si>
    <t xml:space="preserve">      Economic growth</t>
  </si>
  <si>
    <t xml:space="preserve">      Economic decline</t>
  </si>
  <si>
    <t>1,0,0,2,18,21,1,0,0</t>
  </si>
  <si>
    <t>1,0,0,2,19,20,4,0,0</t>
  </si>
  <si>
    <t>4,0,0,0,18,0,0</t>
  </si>
  <si>
    <t>2,0,0,2,22,23,4,0,0</t>
  </si>
  <si>
    <t>4,0,0,0,21,0,0</t>
  </si>
  <si>
    <t>EMV: office building</t>
  </si>
  <si>
    <t>Q1: Develop the problem decision tree using PrecisionTree</t>
  </si>
  <si>
    <t>Cost of permit, $ mln</t>
  </si>
  <si>
    <t>Return from growth, $ mln</t>
  </si>
  <si>
    <t>Return from decline, $ mln</t>
  </si>
  <si>
    <t>Return from selling or leasing, $ mln</t>
  </si>
  <si>
    <t>Probability of permit</t>
  </si>
  <si>
    <t>Probability of economic  growth/decline</t>
  </si>
  <si>
    <t>Q2. Present and explain the optimal decision tree</t>
  </si>
  <si>
    <t xml:space="preserve">$1 million. </t>
  </si>
  <si>
    <t>3. Finally, if the permit for the office building is rejected (20% chance), the company needs</t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</si>
  <si>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</si>
  <si>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</si>
  <si>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</si>
  <si>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</si>
  <si>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</si>
  <si>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</si>
  <si>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</si>
  <si>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</si>
  <si>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</si>
  <si>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</si>
  <si>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</si>
  <si>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Input</t>
  </si>
  <si>
    <t>Value</t>
  </si>
  <si>
    <t>Change (%)</t>
  </si>
  <si>
    <t>Tornado Graph Data</t>
  </si>
  <si>
    <t>Rank</t>
  </si>
  <si>
    <t>Input Name</t>
  </si>
  <si>
    <t>Cell</t>
  </si>
  <si>
    <t>Minimum</t>
  </si>
  <si>
    <t>Output</t>
  </si>
  <si>
    <t>Maximum</t>
  </si>
  <si>
    <t>B6</t>
  </si>
  <si>
    <t>C6</t>
  </si>
  <si>
    <t xml:space="preserve">probability between 0.1 and 0.95 of approving the hotel permit. </t>
  </si>
  <si>
    <t xml:space="preserve">the optimal decisions for any probability from the specified interval. </t>
  </si>
  <si>
    <t>the optimal decision to request the permit for the hotel will be the best initial decision for this case. This means that</t>
  </si>
  <si>
    <t xml:space="preserve">the optimal decision to request the hotel permit is insensitive to variations of probability to approve hotel permit </t>
  </si>
  <si>
    <t xml:space="preserve">the permit for the office building. Finally, the decision of selling property will not be the best decision for any </t>
  </si>
  <si>
    <t>Strategy Region Chart Data</t>
  </si>
  <si>
    <t xml:space="preserve">(will not change) for any value of probability of approving permit for office building between 0.1 and 0.95. </t>
  </si>
  <si>
    <t xml:space="preserve">However, the EMV value for the optimal decision will go up as the probability increases. </t>
  </si>
  <si>
    <t>1. The best decision is to request the hotel permit (EMV = $2.381 mln). If it is</t>
  </si>
  <si>
    <t xml:space="preserve">2. If the hotel permit is rejected (70% chance), the next best decision is to request the permit  </t>
  </si>
  <si>
    <t xml:space="preserve">to make the decision of selling the property with a payoff of $1.5 million. </t>
  </si>
  <si>
    <t xml:space="preserve">(0.194 to 0.95). However, the EMV for this optimal decision will grow as probability increases. </t>
  </si>
  <si>
    <t xml:space="preserve">the payoff will be $4.25 million. If the hotel permit is approved and the city experiences </t>
  </si>
  <si>
    <t xml:space="preserve"> approved (30% of chance) and the city experiences a continuous growth (60% chance),</t>
  </si>
  <si>
    <t>approved and the city experiences a continuous decline (40% chance), the payoff will be</t>
  </si>
  <si>
    <t>Decision Tree 'Property Invenstments' (Expected Value of Entire Model)</t>
  </si>
  <si>
    <t>Probability of approving hotel permit (B6)</t>
  </si>
  <si>
    <t>Probability of approving permit for office building (C6)</t>
  </si>
  <si>
    <t xml:space="preserve">a continuous economic decline (40% of chance), the payoff will be $1.45 million. </t>
  </si>
  <si>
    <t>for the office building. If it is approved (80% chance), and the city experiences a continuous</t>
  </si>
  <si>
    <t>Chart Data</t>
  </si>
  <si>
    <t>Probability</t>
  </si>
  <si>
    <t>Optimal Path</t>
  </si>
  <si>
    <t>From the risk profile chart above (made for the optimal path for the entire decision tree), we can make</t>
  </si>
  <si>
    <t>the following conclusions. First of all, based on the optimal solution, the optimal decision will always produce</t>
  </si>
  <si>
    <t xml:space="preserve">positive payoff results. </t>
  </si>
  <si>
    <t xml:space="preserve">approved and the city experiences economic decline. </t>
  </si>
  <si>
    <t>With a probability of 18%, the payoff will be $4.25 million, when the permit for the hotel is approved and the city</t>
  </si>
  <si>
    <t xml:space="preserve">experiences economic growth. With a probability of 12%, the payoff will be $1.45 million, when the the hotel permit is </t>
  </si>
  <si>
    <t xml:space="preserve">With a probability of 33.6%, the payoff will be $3 million, when the permit for the hotel is rejected, the permit for </t>
  </si>
  <si>
    <t xml:space="preserve">the office building is approved, and then the city experiences economic growth. With probability of 22.4%, </t>
  </si>
  <si>
    <t>the payoff will be $1 million, when the hotel is rejected, the permit for the office building is approved, and then the</t>
  </si>
  <si>
    <t xml:space="preserve">city experiences economic decline. Finally, with a probability of 14%, the payoff will be $1.5 million, when the hotel  </t>
  </si>
  <si>
    <t xml:space="preserve">permit is rejected, the permit of the office building is rejected, and the company is selling the property. </t>
  </si>
  <si>
    <t>Q3: Risk profile</t>
  </si>
  <si>
    <t xml:space="preserve"> According to the graph, if the probability of approving the hotel permit varies from approximately 0.194 to 0.95, </t>
  </si>
  <si>
    <t xml:space="preserve">For a small probability of equal or below  0.194 of approving the hotel permit, the best decision will be to request </t>
  </si>
  <si>
    <t xml:space="preserve">According to the graph, the optimal decision of requesting the hotel permit will be insensitive </t>
  </si>
  <si>
    <t>Q4. Tornado graph for three parameters of one-way sensitivity analysis</t>
  </si>
  <si>
    <t xml:space="preserve">The Tornado graph shows that the most influential parameter considered for one-way sensitivity analysis is the amount of </t>
  </si>
  <si>
    <t xml:space="preserve">probability of approving hotel permit, and the least influential is the probability of approving permit for the office building. </t>
  </si>
  <si>
    <t>The other two decisions, selling the property and requesting the permit for the office building, will not be</t>
  </si>
  <si>
    <t>8.0.1</t>
  </si>
  <si>
    <t xml:space="preserve">growth (60% chance), the payoff will be $3 million. If the permit for the office building is  </t>
  </si>
  <si>
    <t>Amount of money for leasing to college (E4)</t>
  </si>
  <si>
    <t>E4</t>
  </si>
  <si>
    <t xml:space="preserve">However, the EMV value for the optimal decision will go up as this probability increases. </t>
  </si>
  <si>
    <t xml:space="preserve">(will not change) for any amount of money for leasing to college between $0.5 and $4 million. </t>
  </si>
  <si>
    <t xml:space="preserve">The other two decisions, selling the property and requesting the permit for the office building, will </t>
  </si>
  <si>
    <t xml:space="preserve">not be the optimal decisions for any amount of money for leasing to college in the specified interval. </t>
  </si>
  <si>
    <t>Q4. One-way sensitivity analysis for amount of money for leasing to college.</t>
  </si>
  <si>
    <t>Q4. One-way sensitivity analysis for probability to approve the hotel permit.</t>
  </si>
  <si>
    <t>Q4. One-way sensitivity analysis for probability to approve the permit for the office building.</t>
  </si>
  <si>
    <t xml:space="preserve">money from leasing to college, which produces the highest variation of EMV. The second most influential parameter is the </t>
  </si>
  <si>
    <t>Q5. Two-way sensitivity analysis.</t>
  </si>
  <si>
    <t xml:space="preserve">According to this two-way sensitivity analysis, the decision of requesting the hotel permit remains the optimal decision,  </t>
  </si>
  <si>
    <t xml:space="preserve">the office building permit between 0.1 and 0.95. The decision to sell the property becomes the optimal solution for the  </t>
  </si>
  <si>
    <t xml:space="preserve">probability to approve the hotel permit is between  0.1 and 0.19, and the probability to approve the office building is between </t>
  </si>
  <si>
    <t xml:space="preserve">0.19 and 0.95. </t>
  </si>
  <si>
    <t xml:space="preserve">or insensitive to variations, for the probability to approve the hotel permit below 0.2 to 0.95, and for the probability to approve </t>
  </si>
  <si>
    <t>probability to approve the hotel permit of 0.1 and up to approximately 0.19, and the probability to approve the office building</t>
  </si>
  <si>
    <t xml:space="preserve">between 0.1 and 0.19. Finally, the decision to request the permit for the office building becomes the optimal decision if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</si>
</sst>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[&gt;0.00001]0.0000%;[=0]0.0000%;0.00E+00"/>
  </numFmts>
  <fonts count="14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0" xfId="0" applyBorder="1"/>
    <xf numFmtId="0" fontId="0" fillId="0" borderId="7" xfId="0" applyBorder="1"/>
    <xf numFmtId="0" fontId="9" fillId="0" borderId="8" xfId="0" applyFont="1" applyBorder="1"/>
    <xf numFmtId="0" fontId="0" fillId="0" borderId="9" xfId="0" applyBorder="1"/>
    <xf numFmtId="0" fontId="0" fillId="0" borderId="10" xfId="0" applyBorder="1"/>
    <xf numFmtId="0" fontId="12" fillId="0" borderId="4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left"/>
    </xf>
    <xf numFmtId="0" fontId="12" fillId="0" borderId="24" xfId="0" applyNumberFormat="1" applyFont="1" applyBorder="1" applyAlignment="1">
      <alignment horizontal="left"/>
    </xf>
    <xf numFmtId="0" fontId="12" fillId="0" borderId="25" xfId="0" applyNumberFormat="1" applyFont="1" applyBorder="1" applyAlignment="1">
      <alignment horizontal="center" vertical="top"/>
    </xf>
    <xf numFmtId="0" fontId="12" fillId="0" borderId="26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12" xfId="0" applyNumberFormat="1" applyFont="1" applyBorder="1" applyAlignment="1">
      <alignment horizontal="right" vertical="top"/>
    </xf>
    <xf numFmtId="0" fontId="2" fillId="0" borderId="19" xfId="0" applyNumberFormat="1" applyFont="1" applyBorder="1" applyAlignment="1">
      <alignment horizontal="right" vertical="top"/>
    </xf>
    <xf numFmtId="0" fontId="2" fillId="0" borderId="20" xfId="0" applyNumberFormat="1" applyFont="1" applyBorder="1" applyAlignment="1">
      <alignment horizontal="right" vertical="top"/>
    </xf>
    <xf numFmtId="0" fontId="12" fillId="0" borderId="29" xfId="0" applyNumberFormat="1" applyFont="1" applyBorder="1" applyAlignment="1">
      <alignment horizontal="center"/>
    </xf>
    <xf numFmtId="10" fontId="2" fillId="0" borderId="30" xfId="0" applyNumberFormat="1" applyFont="1" applyBorder="1" applyAlignment="1">
      <alignment horizontal="right" vertical="top"/>
    </xf>
    <xf numFmtId="10" fontId="2" fillId="0" borderId="31" xfId="0" applyNumberFormat="1" applyFont="1" applyBorder="1" applyAlignment="1">
      <alignment horizontal="right" vertical="top"/>
    </xf>
    <xf numFmtId="10" fontId="2" fillId="0" borderId="12" xfId="0" applyNumberFormat="1" applyFont="1" applyBorder="1" applyAlignment="1">
      <alignment horizontal="right" vertical="top"/>
    </xf>
    <xf numFmtId="10" fontId="2" fillId="0" borderId="20" xfId="0" applyNumberFormat="1" applyFont="1" applyBorder="1" applyAlignment="1">
      <alignment horizontal="right" vertical="top"/>
    </xf>
    <xf numFmtId="0" fontId="2" fillId="0" borderId="11" xfId="0" applyNumberFormat="1" applyFont="1" applyBorder="1" applyAlignment="1">
      <alignment horizontal="center" vertical="top"/>
    </xf>
    <xf numFmtId="0" fontId="2" fillId="0" borderId="18" xfId="0" applyNumberFormat="1" applyFont="1" applyBorder="1" applyAlignment="1">
      <alignment horizontal="center" vertical="top"/>
    </xf>
    <xf numFmtId="0" fontId="12" fillId="0" borderId="13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left"/>
    </xf>
    <xf numFmtId="0" fontId="12" fillId="0" borderId="30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right" vertical="top"/>
    </xf>
    <xf numFmtId="0" fontId="2" fillId="0" borderId="31" xfId="0" applyNumberFormat="1" applyFont="1" applyBorder="1" applyAlignment="1">
      <alignment horizontal="right" vertical="top"/>
    </xf>
    <xf numFmtId="0" fontId="2" fillId="0" borderId="0" xfId="0" quotePrefix="1" applyNumberFormat="1" applyFont="1" applyBorder="1" applyAlignment="1">
      <alignment horizontal="left" vertical="top" wrapText="1"/>
    </xf>
    <xf numFmtId="0" fontId="2" fillId="0" borderId="30" xfId="0" quotePrefix="1" applyNumberFormat="1" applyFont="1" applyBorder="1" applyAlignment="1">
      <alignment horizontal="left" vertical="top"/>
    </xf>
    <xf numFmtId="0" fontId="2" fillId="0" borderId="19" xfId="0" quotePrefix="1" applyNumberFormat="1" applyFont="1" applyBorder="1" applyAlignment="1">
      <alignment horizontal="left" vertical="top" wrapText="1"/>
    </xf>
    <xf numFmtId="0" fontId="2" fillId="0" borderId="31" xfId="0" quotePrefix="1" applyNumberFormat="1" applyFont="1" applyBorder="1" applyAlignment="1">
      <alignment horizontal="left" vertical="top"/>
    </xf>
    <xf numFmtId="0" fontId="9" fillId="0" borderId="9" xfId="0" applyFont="1" applyBorder="1"/>
    <xf numFmtId="0" fontId="9" fillId="0" borderId="10" xfId="0" applyFont="1" applyBorder="1"/>
    <xf numFmtId="0" fontId="2" fillId="0" borderId="11" xfId="0" applyNumberFormat="1" applyFont="1" applyBorder="1" applyAlignment="1">
      <alignment horizontal="right" vertical="top"/>
    </xf>
    <xf numFmtId="0" fontId="2" fillId="0" borderId="18" xfId="0" applyNumberFormat="1" applyFont="1" applyBorder="1" applyAlignment="1">
      <alignment horizontal="right" vertical="top"/>
    </xf>
    <xf numFmtId="0" fontId="12" fillId="0" borderId="21" xfId="0" applyNumberFormat="1" applyFont="1" applyBorder="1" applyAlignment="1">
      <alignment horizontal="center" wrapText="1"/>
    </xf>
    <xf numFmtId="0" fontId="12" fillId="0" borderId="2" xfId="0" applyNumberFormat="1" applyFont="1" applyBorder="1" applyAlignment="1">
      <alignment horizontal="center" wrapText="1"/>
    </xf>
    <xf numFmtId="0" fontId="12" fillId="0" borderId="29" xfId="0" applyNumberFormat="1" applyFont="1" applyBorder="1" applyAlignment="1">
      <alignment horizontal="center" wrapText="1"/>
    </xf>
    <xf numFmtId="0" fontId="12" fillId="0" borderId="22" xfId="0" applyNumberFormat="1" applyFont="1" applyBorder="1" applyAlignment="1">
      <alignment horizontal="center" wrapText="1"/>
    </xf>
    <xf numFmtId="165" fontId="2" fillId="0" borderId="12" xfId="0" applyNumberFormat="1" applyFont="1" applyBorder="1" applyAlignment="1">
      <alignment horizontal="right" vertical="top"/>
    </xf>
    <xf numFmtId="165" fontId="2" fillId="0" borderId="20" xfId="0" applyNumberFormat="1" applyFont="1" applyBorder="1" applyAlignment="1">
      <alignment horizontal="right" vertical="top"/>
    </xf>
    <xf numFmtId="0" fontId="13" fillId="0" borderId="3" xfId="0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13" fillId="0" borderId="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9" fillId="0" borderId="8" xfId="0" applyFont="1" applyFill="1" applyBorder="1"/>
    <xf numFmtId="0" fontId="9" fillId="0" borderId="6" xfId="0" applyFont="1" applyFill="1" applyBorder="1"/>
    <xf numFmtId="0" fontId="8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1" fillId="2" borderId="15" xfId="0" quotePrefix="1" applyNumberFormat="1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2" fillId="0" borderId="27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2" fillId="2" borderId="11" xfId="0" quotePrefix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2" fillId="0" borderId="33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'Property Invenstments'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Optimal Path of Entire Decision Tree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81313335750222349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'Q3_Probability Chart'!$C$27:$C$31</c:f>
              <c:numCache>
                <c:formatCode>General</c:formatCode>
                <c:ptCount val="5"/>
                <c:pt idx="0">
                  <c:v>1</c:v>
                </c:pt>
                <c:pt idx="1">
                  <c:v>1.4500000000000002</c:v>
                </c:pt>
                <c:pt idx="2">
                  <c:v>1.5</c:v>
                </c:pt>
                <c:pt idx="3">
                  <c:v>3</c:v>
                </c:pt>
                <c:pt idx="4">
                  <c:v>4.25</c:v>
                </c:pt>
              </c:numCache>
            </c:numRef>
          </c:xVal>
          <c:yVal>
            <c:numRef>
              <c:f>'Q3_Probability Chart'!$D$27:$D$31</c:f>
              <c:numCache>
                <c:formatCode>[&gt;0.00001]0.0000%;[=0]0.0000%;0.00E+00</c:formatCode>
                <c:ptCount val="5"/>
                <c:pt idx="0">
                  <c:v>0.22399999999999998</c:v>
                </c:pt>
                <c:pt idx="1">
                  <c:v>0.12</c:v>
                </c:pt>
                <c:pt idx="2">
                  <c:v>0.13999999999999996</c:v>
                </c:pt>
                <c:pt idx="3">
                  <c:v>0.33599999999999997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8-4FB0-9C18-3379CC71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5608"/>
        <c:axId val="691818064"/>
      </c:scatterChart>
      <c:valAx>
        <c:axId val="691825608"/>
        <c:scaling>
          <c:orientation val="minMax"/>
          <c:max val="4.5"/>
          <c:min val="0.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91818064"/>
        <c:crossesAt val="-1.0000000000000001E+300"/>
        <c:crossBetween val="midCat"/>
        <c:majorUnit val="0.5"/>
      </c:valAx>
      <c:valAx>
        <c:axId val="691818064"/>
        <c:scaling>
          <c:orientation val="minMax"/>
          <c:max val="0.3500000000000000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91825608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Invenstments'</a:t>
            </a:r>
            <a:r>
              <a:rPr lang="en-US" sz="800" b="0"/>
              <a:t>
Expected Value of Node 'Decision' (B18)
With Variation of Probability of approving hotel permit (B6)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'Q4_Strategy B6'!$C$28:$C$37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B6'!$E$28:$E$37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E64-BE3A-67EA89F1F149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'Q4_Strategy B6'!$C$28:$C$37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B6'!$G$28:$G$37</c:f>
              <c:numCache>
                <c:formatCode>General</c:formatCode>
                <c:ptCount val="10"/>
                <c:pt idx="0">
                  <c:v>2.1669999999999998</c:v>
                </c:pt>
                <c:pt idx="1">
                  <c:v>2.2680555555555553</c:v>
                </c:pt>
                <c:pt idx="2">
                  <c:v>2.3691111111111107</c:v>
                </c:pt>
                <c:pt idx="3">
                  <c:v>2.4701666666666666</c:v>
                </c:pt>
                <c:pt idx="4">
                  <c:v>2.5712222222222221</c:v>
                </c:pt>
                <c:pt idx="5">
                  <c:v>2.6722777777777775</c:v>
                </c:pt>
                <c:pt idx="6">
                  <c:v>2.773333333333333</c:v>
                </c:pt>
                <c:pt idx="7">
                  <c:v>2.8743888888888884</c:v>
                </c:pt>
                <c:pt idx="8">
                  <c:v>2.9754444444444443</c:v>
                </c:pt>
                <c:pt idx="9">
                  <c:v>3.0764999999999998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C-4E64-BE3A-67EA89F1F149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'Q4_Strategy B6'!$C$28:$C$37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B6'!$I$28:$I$37</c:f>
              <c:numCache>
                <c:formatCode>General</c:formatCode>
                <c:ptCount val="10"/>
                <c:pt idx="0">
                  <c:v>2.21</c:v>
                </c:pt>
                <c:pt idx="1">
                  <c:v>2.21</c:v>
                </c:pt>
                <c:pt idx="2">
                  <c:v>2.21</c:v>
                </c:pt>
                <c:pt idx="3">
                  <c:v>2.21</c:v>
                </c:pt>
                <c:pt idx="4">
                  <c:v>2.21</c:v>
                </c:pt>
                <c:pt idx="5">
                  <c:v>2.21</c:v>
                </c:pt>
                <c:pt idx="6">
                  <c:v>2.21</c:v>
                </c:pt>
                <c:pt idx="7">
                  <c:v>2.21</c:v>
                </c:pt>
                <c:pt idx="8">
                  <c:v>2.21</c:v>
                </c:pt>
                <c:pt idx="9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C-4E64-BE3A-67EA89F1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67416"/>
        <c:axId val="471968072"/>
      </c:scatterChart>
      <c:valAx>
        <c:axId val="4719674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approving hotel permit (B6)</a:t>
                </a:r>
              </a:p>
            </c:rich>
          </c:tx>
          <c:layout>
            <c:manualLayout>
              <c:xMode val="edge"/>
              <c:yMode val="edge"/>
              <c:x val="0.1727680476856280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71968072"/>
        <c:crossesAt val="-1.0000000000000001E+300"/>
        <c:crossBetween val="midCat"/>
        <c:majorUnit val="0.1"/>
      </c:valAx>
      <c:valAx>
        <c:axId val="471968072"/>
        <c:scaling>
          <c:orientation val="minMax"/>
          <c:max val="3.2"/>
          <c:min val="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71967416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Invenstments'</a:t>
            </a:r>
            <a:r>
              <a:rPr lang="en-US" sz="800" b="0"/>
              <a:t>
Expected Value of Node 'Decision' (B18)
With Variation of Amount of money for leasing to college (E4)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'Q4_Strategy E4'!$E$28:$E$37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127-B562-235BD57BF725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'Q4_Strategy E4'!$G$28:$G$37</c:f>
              <c:numCache>
                <c:formatCode>General</c:formatCode>
                <c:ptCount val="10"/>
                <c:pt idx="0">
                  <c:v>2.3809999999999998</c:v>
                </c:pt>
                <c:pt idx="1">
                  <c:v>2.3809999999999998</c:v>
                </c:pt>
                <c:pt idx="2">
                  <c:v>2.3809999999999998</c:v>
                </c:pt>
                <c:pt idx="3">
                  <c:v>2.3809999999999998</c:v>
                </c:pt>
                <c:pt idx="4">
                  <c:v>2.4167777777777775</c:v>
                </c:pt>
                <c:pt idx="5">
                  <c:v>2.5451111111111113</c:v>
                </c:pt>
                <c:pt idx="6">
                  <c:v>2.8173333333333335</c:v>
                </c:pt>
                <c:pt idx="7">
                  <c:v>3.0895555555555556</c:v>
                </c:pt>
                <c:pt idx="8">
                  <c:v>3.3617777777777778</c:v>
                </c:pt>
                <c:pt idx="9">
                  <c:v>3.6339999999999999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2-4127-B562-235BD57BF725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0.88888888888888884</c:v>
                </c:pt>
                <c:pt idx="2">
                  <c:v>1.2777777777777777</c:v>
                </c:pt>
                <c:pt idx="3">
                  <c:v>1.6666666666666667</c:v>
                </c:pt>
                <c:pt idx="4">
                  <c:v>2.0555555555555554</c:v>
                </c:pt>
                <c:pt idx="5">
                  <c:v>2.4444444444444446</c:v>
                </c:pt>
                <c:pt idx="6">
                  <c:v>2.8333333333333335</c:v>
                </c:pt>
                <c:pt idx="7">
                  <c:v>3.2222222222222223</c:v>
                </c:pt>
                <c:pt idx="8">
                  <c:v>3.6111111111111112</c:v>
                </c:pt>
                <c:pt idx="9">
                  <c:v>4</c:v>
                </c:pt>
              </c:numCache>
            </c:numRef>
          </c:xVal>
          <c:yVal>
            <c:numRef>
              <c:f>'Q4_Strategy E4'!$I$28:$I$37</c:f>
              <c:numCache>
                <c:formatCode>General</c:formatCode>
                <c:ptCount val="10"/>
                <c:pt idx="0">
                  <c:v>2.21</c:v>
                </c:pt>
                <c:pt idx="1">
                  <c:v>2.21</c:v>
                </c:pt>
                <c:pt idx="2">
                  <c:v>2.21</c:v>
                </c:pt>
                <c:pt idx="3">
                  <c:v>2.21</c:v>
                </c:pt>
                <c:pt idx="4">
                  <c:v>2.2611111111111111</c:v>
                </c:pt>
                <c:pt idx="5">
                  <c:v>2.338888888888889</c:v>
                </c:pt>
                <c:pt idx="6">
                  <c:v>2.416666666666667</c:v>
                </c:pt>
                <c:pt idx="7">
                  <c:v>2.4944444444444445</c:v>
                </c:pt>
                <c:pt idx="8">
                  <c:v>2.572222222222222</c:v>
                </c:pt>
                <c:pt idx="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2-4127-B562-235BD57B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65120"/>
        <c:axId val="471959544"/>
      </c:scatterChart>
      <c:valAx>
        <c:axId val="471965120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Amount of money for leasing to college (E4)</a:t>
                </a:r>
              </a:p>
            </c:rich>
          </c:tx>
          <c:layout>
            <c:manualLayout>
              <c:xMode val="edge"/>
              <c:yMode val="edge"/>
              <c:x val="0.16436842298918242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71959544"/>
        <c:crossesAt val="-1.0000000000000001E+300"/>
        <c:crossBetween val="midCat"/>
        <c:majorUnit val="0.5"/>
      </c:valAx>
      <c:valAx>
        <c:axId val="471959544"/>
        <c:scaling>
          <c:orientation val="minMax"/>
          <c:max val="3.8000000000000003"/>
          <c:min val="1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71965120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Invenstments'</a:t>
            </a:r>
            <a:r>
              <a:rPr lang="en-US" sz="800" b="0"/>
              <a:t>
Expected Value of Node 'Decision' (B18)
With Variation of Probability of approving permit for office building (C6)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'Q4_Strategy C6'!$C$28:$C$37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C6'!$E$28:$E$37</c:f>
              <c:numCache>
                <c:formatCode>General</c:formatCode>
                <c:ptCount val="10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4-4296-BC87-8706DB9045EC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'Q4_Strategy C6'!$C$28:$C$37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C6'!$G$28:$G$37</c:f>
              <c:numCache>
                <c:formatCode>General</c:formatCode>
                <c:ptCount val="10"/>
                <c:pt idx="0">
                  <c:v>2.0939999999999999</c:v>
                </c:pt>
                <c:pt idx="1">
                  <c:v>2.0939999999999999</c:v>
                </c:pt>
                <c:pt idx="2">
                  <c:v>2.1305555555555555</c:v>
                </c:pt>
                <c:pt idx="3">
                  <c:v>2.1768333333333332</c:v>
                </c:pt>
                <c:pt idx="4">
                  <c:v>2.2231111111111108</c:v>
                </c:pt>
                <c:pt idx="5">
                  <c:v>2.2693888888888889</c:v>
                </c:pt>
                <c:pt idx="6">
                  <c:v>2.3156666666666661</c:v>
                </c:pt>
                <c:pt idx="7">
                  <c:v>2.3619444444444442</c:v>
                </c:pt>
                <c:pt idx="8">
                  <c:v>2.4082222222222218</c:v>
                </c:pt>
                <c:pt idx="9">
                  <c:v>2.4544999999999999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4-4296-BC87-8706DB9045EC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'Q4_Strategy C6'!$C$28:$C$37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'Q4_Strategy C6'!$I$28:$I$37</c:f>
              <c:numCache>
                <c:formatCode>General</c:formatCode>
                <c:ptCount val="10"/>
                <c:pt idx="0">
                  <c:v>1.7200000000000002</c:v>
                </c:pt>
                <c:pt idx="1">
                  <c:v>1.7861111111111114</c:v>
                </c:pt>
                <c:pt idx="2">
                  <c:v>1.8522222222222224</c:v>
                </c:pt>
                <c:pt idx="3">
                  <c:v>1.9183333333333334</c:v>
                </c:pt>
                <c:pt idx="4">
                  <c:v>1.9844444444444445</c:v>
                </c:pt>
                <c:pt idx="5">
                  <c:v>2.0505555555555555</c:v>
                </c:pt>
                <c:pt idx="6">
                  <c:v>2.1166666666666667</c:v>
                </c:pt>
                <c:pt idx="7">
                  <c:v>2.1827777777777779</c:v>
                </c:pt>
                <c:pt idx="8">
                  <c:v>2.2488888888888887</c:v>
                </c:pt>
                <c:pt idx="9">
                  <c:v>2.3149999999999999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4-4296-BC87-8706DB90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752"/>
        <c:axId val="471912312"/>
      </c:scatterChart>
      <c:valAx>
        <c:axId val="4719057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approving permit for office building (C6)</a:t>
                </a:r>
              </a:p>
            </c:rich>
          </c:tx>
          <c:layout>
            <c:manualLayout>
              <c:xMode val="edge"/>
              <c:yMode val="edge"/>
              <c:x val="0.12550739568768857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71912312"/>
        <c:crossesAt val="-1.0000000000000001E+300"/>
        <c:crossBetween val="midCat"/>
        <c:majorUnit val="0.1"/>
      </c:valAx>
      <c:valAx>
        <c:axId val="471912312"/>
        <c:scaling>
          <c:orientation val="minMax"/>
          <c:max val="2.5000000000000004"/>
          <c:min val="1.7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71905752"/>
        <c:crossesAt val="-1.0000000000000001E+300"/>
        <c:crossBetween val="midCat"/>
        <c:majorUnit val="0.10000000000000003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'Property Invenstments'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708510144413465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Q4_Tornado!$C$30:$C$32</c:f>
              <c:strCache>
                <c:ptCount val="3"/>
                <c:pt idx="0">
                  <c:v>Amount of money for leasing to college (E4)</c:v>
                </c:pt>
                <c:pt idx="1">
                  <c:v>Probability of approving hotel permit (B6)</c:v>
                </c:pt>
                <c:pt idx="2">
                  <c:v>Probability of approving permit for office building 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0DF-4A3F-A9CA-B658291D776B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Q4_Tornado!$C$30:$C$32</c:f>
              <c:strCache>
                <c:ptCount val="3"/>
                <c:pt idx="0">
                  <c:v>Amount of money for leasing to college (E4)</c:v>
                </c:pt>
                <c:pt idx="1">
                  <c:v>Probability of approving hotel permit (B6)</c:v>
                </c:pt>
                <c:pt idx="2">
                  <c:v>Probability of approving permit for office building 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2.3809999999999998</c:v>
              </c:pt>
              <c:pt idx="1">
                <c:v>2.21</c:v>
              </c:pt>
              <c:pt idx="2">
                <c:v>2.0939999999999999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10DF-4A3F-A9CA-B658291D776B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Q4_Tornado!$C$30:$C$32</c:f>
              <c:strCache>
                <c:ptCount val="3"/>
                <c:pt idx="0">
                  <c:v>Amount of money for leasing to college (E4)</c:v>
                </c:pt>
                <c:pt idx="1">
                  <c:v>Probability of approving hotel permit (B6)</c:v>
                </c:pt>
                <c:pt idx="2">
                  <c:v>Probability of approving permit for office building 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DF-4A3F-A9CA-B658291D776B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Q4_Tornado!$C$30:$C$32</c:f>
              <c:strCache>
                <c:ptCount val="3"/>
                <c:pt idx="0">
                  <c:v>Amount of money for leasing to college (E4)</c:v>
                </c:pt>
                <c:pt idx="1">
                  <c:v>Probability of approving hotel permit (B6)</c:v>
                </c:pt>
                <c:pt idx="2">
                  <c:v>Probability of approving permit for office building (C6)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1.2530000000000001</c:v>
              </c:pt>
              <c:pt idx="1">
                <c:v>0.86649999999999983</c:v>
              </c:pt>
              <c:pt idx="2">
                <c:v>0.36050000000000004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0DF-4A3F-A9CA-B658291D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1904768"/>
        <c:axId val="471924448"/>
      </c:barChart>
      <c:catAx>
        <c:axId val="471904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471924448"/>
        <c:crossesAt val="-1.0000000000000001E+300"/>
        <c:auto val="1"/>
        <c:lblAlgn val="ctr"/>
        <c:lblOffset val="100"/>
        <c:noMultiLvlLbl val="0"/>
      </c:catAx>
      <c:valAx>
        <c:axId val="471924448"/>
        <c:scaling>
          <c:orientation val="minMax"/>
          <c:max val="3.8000000000000003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71904768"/>
        <c:crosses val="max"/>
        <c:crossBetween val="between"/>
        <c:majorUnit val="0.2000000000000000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6605745455883435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'Q6_Strategy Region B6, C6'!$B$37:$B$126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'Q6_Strategy Region B6, C6'!$C$37:$C$126</c:f>
              <c:numCache>
                <c:formatCode>General</c:formatCode>
                <c:ptCount val="90"/>
                <c:pt idx="0">
                  <c:v>0.1</c:v>
                </c:pt>
                <c:pt idx="1">
                  <c:v>0.19444444444444445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5-4BAC-9190-2147C2388D16}"/>
            </c:ext>
          </c:extLst>
        </c:ser>
        <c:ser>
          <c:idx val="1"/>
          <c:order val="1"/>
          <c:tx>
            <c:v>Request permit - hotel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'Q6_Strategy Region B6, C6'!$D$37:$D$126</c:f>
              <c:numCache>
                <c:formatCode>General</c:formatCode>
                <c:ptCount val="90"/>
                <c:pt idx="0">
                  <c:v>0.19444444444444445</c:v>
                </c:pt>
                <c:pt idx="1">
                  <c:v>0.19444444444444445</c:v>
                </c:pt>
                <c:pt idx="2">
                  <c:v>0.19444444444444445</c:v>
                </c:pt>
                <c:pt idx="3">
                  <c:v>0.19444444444444445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0.28888888888888886</c:v>
                </c:pt>
                <c:pt idx="12">
                  <c:v>0.28888888888888886</c:v>
                </c:pt>
                <c:pt idx="13">
                  <c:v>0.28888888888888886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0.28888888888888886</c:v>
                </c:pt>
                <c:pt idx="17">
                  <c:v>0.28888888888888886</c:v>
                </c:pt>
                <c:pt idx="18">
                  <c:v>0.28888888888888886</c:v>
                </c:pt>
                <c:pt idx="19">
                  <c:v>0.28888888888888886</c:v>
                </c:pt>
                <c:pt idx="20">
                  <c:v>0.3833333333333333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0.3833333333333333</c:v>
                </c:pt>
                <c:pt idx="24">
                  <c:v>0.3833333333333333</c:v>
                </c:pt>
                <c:pt idx="25">
                  <c:v>0.3833333333333333</c:v>
                </c:pt>
                <c:pt idx="26">
                  <c:v>0.3833333333333333</c:v>
                </c:pt>
                <c:pt idx="27">
                  <c:v>0.3833333333333333</c:v>
                </c:pt>
                <c:pt idx="28">
                  <c:v>0.3833333333333333</c:v>
                </c:pt>
                <c:pt idx="29">
                  <c:v>0.3833333333333333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0.47777777777777775</c:v>
                </c:pt>
                <c:pt idx="33">
                  <c:v>0.47777777777777775</c:v>
                </c:pt>
                <c:pt idx="34">
                  <c:v>0.47777777777777775</c:v>
                </c:pt>
                <c:pt idx="35">
                  <c:v>0.47777777777777775</c:v>
                </c:pt>
                <c:pt idx="36">
                  <c:v>0.47777777777777775</c:v>
                </c:pt>
                <c:pt idx="37">
                  <c:v>0.47777777777777775</c:v>
                </c:pt>
                <c:pt idx="38">
                  <c:v>0.47777777777777775</c:v>
                </c:pt>
                <c:pt idx="39">
                  <c:v>0.47777777777777775</c:v>
                </c:pt>
                <c:pt idx="40">
                  <c:v>0.57222222222222219</c:v>
                </c:pt>
                <c:pt idx="41">
                  <c:v>0.57222222222222219</c:v>
                </c:pt>
                <c:pt idx="42">
                  <c:v>0.57222222222222219</c:v>
                </c:pt>
                <c:pt idx="43">
                  <c:v>0.57222222222222219</c:v>
                </c:pt>
                <c:pt idx="44">
                  <c:v>0.57222222222222219</c:v>
                </c:pt>
                <c:pt idx="45">
                  <c:v>0.57222222222222219</c:v>
                </c:pt>
                <c:pt idx="46">
                  <c:v>0.57222222222222219</c:v>
                </c:pt>
                <c:pt idx="47">
                  <c:v>0.57222222222222219</c:v>
                </c:pt>
                <c:pt idx="48">
                  <c:v>0.57222222222222219</c:v>
                </c:pt>
                <c:pt idx="49">
                  <c:v>0.57222222222222219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0.66666666666666663</c:v>
                </c:pt>
                <c:pt idx="53">
                  <c:v>0.66666666666666663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0.76111111111111107</c:v>
                </c:pt>
                <c:pt idx="61">
                  <c:v>0.76111111111111107</c:v>
                </c:pt>
                <c:pt idx="62">
                  <c:v>0.76111111111111107</c:v>
                </c:pt>
                <c:pt idx="63">
                  <c:v>0.76111111111111107</c:v>
                </c:pt>
                <c:pt idx="64">
                  <c:v>0.76111111111111107</c:v>
                </c:pt>
                <c:pt idx="65">
                  <c:v>0.76111111111111107</c:v>
                </c:pt>
                <c:pt idx="66">
                  <c:v>0.76111111111111107</c:v>
                </c:pt>
                <c:pt idx="67">
                  <c:v>0.76111111111111107</c:v>
                </c:pt>
                <c:pt idx="68">
                  <c:v>0.76111111111111107</c:v>
                </c:pt>
                <c:pt idx="69">
                  <c:v>0.76111111111111107</c:v>
                </c:pt>
                <c:pt idx="70">
                  <c:v>0.85555555555555551</c:v>
                </c:pt>
                <c:pt idx="71">
                  <c:v>0.85555555555555551</c:v>
                </c:pt>
                <c:pt idx="72">
                  <c:v>0.85555555555555551</c:v>
                </c:pt>
                <c:pt idx="73">
                  <c:v>0.85555555555555551</c:v>
                </c:pt>
                <c:pt idx="74">
                  <c:v>0.85555555555555551</c:v>
                </c:pt>
                <c:pt idx="75">
                  <c:v>0.85555555555555551</c:v>
                </c:pt>
                <c:pt idx="76">
                  <c:v>0.85555555555555551</c:v>
                </c:pt>
                <c:pt idx="77">
                  <c:v>0.85555555555555551</c:v>
                </c:pt>
                <c:pt idx="78">
                  <c:v>0.85555555555555551</c:v>
                </c:pt>
                <c:pt idx="79">
                  <c:v>0.85555555555555551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</c:numCache>
            </c:numRef>
          </c:xVal>
          <c:yVal>
            <c:numRef>
              <c:f>'Q6_Strategy Region B6, C6'!$E$37:$E$126</c:f>
              <c:numCache>
                <c:formatCode>General</c:formatCode>
                <c:ptCount val="9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  <c:pt idx="10">
                  <c:v>0.1</c:v>
                </c:pt>
                <c:pt idx="11">
                  <c:v>0.19444444444444445</c:v>
                </c:pt>
                <c:pt idx="12">
                  <c:v>0.28888888888888886</c:v>
                </c:pt>
                <c:pt idx="13">
                  <c:v>0.3833333333333333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0.66666666666666663</c:v>
                </c:pt>
                <c:pt idx="17">
                  <c:v>0.76111111111111107</c:v>
                </c:pt>
                <c:pt idx="18">
                  <c:v>0.85555555555555551</c:v>
                </c:pt>
                <c:pt idx="19">
                  <c:v>0.95</c:v>
                </c:pt>
                <c:pt idx="20">
                  <c:v>0.1</c:v>
                </c:pt>
                <c:pt idx="21">
                  <c:v>0.19444444444444445</c:v>
                </c:pt>
                <c:pt idx="22">
                  <c:v>0.28888888888888886</c:v>
                </c:pt>
                <c:pt idx="23">
                  <c:v>0.3833333333333333</c:v>
                </c:pt>
                <c:pt idx="24">
                  <c:v>0.47777777777777775</c:v>
                </c:pt>
                <c:pt idx="25">
                  <c:v>0.57222222222222219</c:v>
                </c:pt>
                <c:pt idx="26">
                  <c:v>0.66666666666666663</c:v>
                </c:pt>
                <c:pt idx="27">
                  <c:v>0.76111111111111107</c:v>
                </c:pt>
                <c:pt idx="28">
                  <c:v>0.85555555555555551</c:v>
                </c:pt>
                <c:pt idx="29">
                  <c:v>0.95</c:v>
                </c:pt>
                <c:pt idx="30">
                  <c:v>0.1</c:v>
                </c:pt>
                <c:pt idx="31">
                  <c:v>0.19444444444444445</c:v>
                </c:pt>
                <c:pt idx="32">
                  <c:v>0.28888888888888886</c:v>
                </c:pt>
                <c:pt idx="33">
                  <c:v>0.3833333333333333</c:v>
                </c:pt>
                <c:pt idx="34">
                  <c:v>0.47777777777777775</c:v>
                </c:pt>
                <c:pt idx="35">
                  <c:v>0.57222222222222219</c:v>
                </c:pt>
                <c:pt idx="36">
                  <c:v>0.66666666666666663</c:v>
                </c:pt>
                <c:pt idx="37">
                  <c:v>0.76111111111111107</c:v>
                </c:pt>
                <c:pt idx="38">
                  <c:v>0.85555555555555551</c:v>
                </c:pt>
                <c:pt idx="39">
                  <c:v>0.95</c:v>
                </c:pt>
                <c:pt idx="40">
                  <c:v>0.1</c:v>
                </c:pt>
                <c:pt idx="41">
                  <c:v>0.19444444444444445</c:v>
                </c:pt>
                <c:pt idx="42">
                  <c:v>0.28888888888888886</c:v>
                </c:pt>
                <c:pt idx="43">
                  <c:v>0.3833333333333333</c:v>
                </c:pt>
                <c:pt idx="44">
                  <c:v>0.47777777777777775</c:v>
                </c:pt>
                <c:pt idx="45">
                  <c:v>0.57222222222222219</c:v>
                </c:pt>
                <c:pt idx="46">
                  <c:v>0.66666666666666663</c:v>
                </c:pt>
                <c:pt idx="47">
                  <c:v>0.76111111111111107</c:v>
                </c:pt>
                <c:pt idx="48">
                  <c:v>0.85555555555555551</c:v>
                </c:pt>
                <c:pt idx="49">
                  <c:v>0.95</c:v>
                </c:pt>
                <c:pt idx="50">
                  <c:v>0.1</c:v>
                </c:pt>
                <c:pt idx="51">
                  <c:v>0.19444444444444445</c:v>
                </c:pt>
                <c:pt idx="52">
                  <c:v>0.28888888888888886</c:v>
                </c:pt>
                <c:pt idx="53">
                  <c:v>0.3833333333333333</c:v>
                </c:pt>
                <c:pt idx="54">
                  <c:v>0.47777777777777775</c:v>
                </c:pt>
                <c:pt idx="55">
                  <c:v>0.57222222222222219</c:v>
                </c:pt>
                <c:pt idx="56">
                  <c:v>0.66666666666666663</c:v>
                </c:pt>
                <c:pt idx="57">
                  <c:v>0.76111111111111107</c:v>
                </c:pt>
                <c:pt idx="58">
                  <c:v>0.85555555555555551</c:v>
                </c:pt>
                <c:pt idx="59">
                  <c:v>0.95</c:v>
                </c:pt>
                <c:pt idx="60">
                  <c:v>0.1</c:v>
                </c:pt>
                <c:pt idx="61">
                  <c:v>0.19444444444444445</c:v>
                </c:pt>
                <c:pt idx="62">
                  <c:v>0.28888888888888886</c:v>
                </c:pt>
                <c:pt idx="63">
                  <c:v>0.3833333333333333</c:v>
                </c:pt>
                <c:pt idx="64">
                  <c:v>0.47777777777777775</c:v>
                </c:pt>
                <c:pt idx="65">
                  <c:v>0.57222222222222219</c:v>
                </c:pt>
                <c:pt idx="66">
                  <c:v>0.66666666666666663</c:v>
                </c:pt>
                <c:pt idx="67">
                  <c:v>0.76111111111111107</c:v>
                </c:pt>
                <c:pt idx="68">
                  <c:v>0.85555555555555551</c:v>
                </c:pt>
                <c:pt idx="69">
                  <c:v>0.95</c:v>
                </c:pt>
                <c:pt idx="70">
                  <c:v>0.1</c:v>
                </c:pt>
                <c:pt idx="71">
                  <c:v>0.19444444444444445</c:v>
                </c:pt>
                <c:pt idx="72">
                  <c:v>0.28888888888888886</c:v>
                </c:pt>
                <c:pt idx="73">
                  <c:v>0.3833333333333333</c:v>
                </c:pt>
                <c:pt idx="74">
                  <c:v>0.47777777777777775</c:v>
                </c:pt>
                <c:pt idx="75">
                  <c:v>0.57222222222222219</c:v>
                </c:pt>
                <c:pt idx="76">
                  <c:v>0.66666666666666663</c:v>
                </c:pt>
                <c:pt idx="77">
                  <c:v>0.76111111111111107</c:v>
                </c:pt>
                <c:pt idx="78">
                  <c:v>0.85555555555555551</c:v>
                </c:pt>
                <c:pt idx="79">
                  <c:v>0.95</c:v>
                </c:pt>
                <c:pt idx="80">
                  <c:v>0.1</c:v>
                </c:pt>
                <c:pt idx="81">
                  <c:v>0.19444444444444445</c:v>
                </c:pt>
                <c:pt idx="82">
                  <c:v>0.28888888888888886</c:v>
                </c:pt>
                <c:pt idx="83">
                  <c:v>0.3833333333333333</c:v>
                </c:pt>
                <c:pt idx="84">
                  <c:v>0.47777777777777775</c:v>
                </c:pt>
                <c:pt idx="85">
                  <c:v>0.57222222222222219</c:v>
                </c:pt>
                <c:pt idx="86">
                  <c:v>0.66666666666666663</c:v>
                </c:pt>
                <c:pt idx="87">
                  <c:v>0.76111111111111107</c:v>
                </c:pt>
                <c:pt idx="88">
                  <c:v>0.85555555555555551</c:v>
                </c:pt>
                <c:pt idx="8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5-4BAC-9190-2147C2388D16}"/>
            </c:ext>
          </c:extLst>
        </c:ser>
        <c:ser>
          <c:idx val="2"/>
          <c:order val="2"/>
          <c:tx>
            <c:v>Request permit - office building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'Q6_Strategy Region B6, C6'!$F$37:$F$126</c:f>
              <c:numCache>
                <c:formatCode>General</c:formatCode>
                <c:ptCount val="9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xVal>
          <c:yVal>
            <c:numRef>
              <c:f>'Q6_Strategy Region B6, C6'!$G$37:$G$126</c:f>
              <c:numCache>
                <c:formatCode>General</c:formatCode>
                <c:ptCount val="90"/>
                <c:pt idx="0">
                  <c:v>0.28888888888888886</c:v>
                </c:pt>
                <c:pt idx="1">
                  <c:v>0.3833333333333333</c:v>
                </c:pt>
                <c:pt idx="2">
                  <c:v>0.47777777777777775</c:v>
                </c:pt>
                <c:pt idx="3">
                  <c:v>0.57222222222222219</c:v>
                </c:pt>
                <c:pt idx="4">
                  <c:v>0.66666666666666663</c:v>
                </c:pt>
                <c:pt idx="5">
                  <c:v>0.76111111111111107</c:v>
                </c:pt>
                <c:pt idx="6">
                  <c:v>0.85555555555555551</c:v>
                </c:pt>
                <c:pt idx="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5-4BAC-9190-2147C238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8744"/>
        <c:axId val="469750384"/>
      </c:scatterChart>
      <c:valAx>
        <c:axId val="469748744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approving hotel permit (B6)</a:t>
                </a:r>
              </a:p>
            </c:rich>
          </c:tx>
          <c:layout>
            <c:manualLayout>
              <c:xMode val="edge"/>
              <c:yMode val="edge"/>
              <c:x val="0.19053848701155346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69750384"/>
        <c:crossesAt val="-1.0000000000000001E+300"/>
        <c:crossBetween val="midCat"/>
        <c:majorUnit val="0.1"/>
      </c:valAx>
      <c:valAx>
        <c:axId val="469750384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approving permit for office building (C6)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69748744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58</xdr:row>
      <xdr:rowOff>177800</xdr:rowOff>
    </xdr:from>
    <xdr:to>
      <xdr:col>4</xdr:col>
      <xdr:colOff>127</xdr:colOff>
      <xdr:row>58</xdr:row>
      <xdr:rowOff>177800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D5145588-5BD7-4AEE-AD4C-590EAC058E4D}"/>
            </a:ext>
          </a:extLst>
        </xdr:cNvPr>
        <xdr:cNvCxnSpPr/>
      </xdr:nvCxnSpPr>
      <xdr:spPr>
        <a:xfrm>
          <a:off x="6837807" y="1041908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172721</xdr:rowOff>
    </xdr:from>
    <xdr:to>
      <xdr:col>3</xdr:col>
      <xdr:colOff>238887</xdr:colOff>
      <xdr:row>58</xdr:row>
      <xdr:rowOff>177800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70C0F668-B3EB-480D-B5E6-D50C206EFE84}"/>
            </a:ext>
          </a:extLst>
        </xdr:cNvPr>
        <xdr:cNvCxnSpPr/>
      </xdr:nvCxnSpPr>
      <xdr:spPr>
        <a:xfrm>
          <a:off x="6685407" y="100482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54</xdr:row>
      <xdr:rowOff>177800</xdr:rowOff>
    </xdr:from>
    <xdr:to>
      <xdr:col>4</xdr:col>
      <xdr:colOff>127</xdr:colOff>
      <xdr:row>54</xdr:row>
      <xdr:rowOff>177800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0E6BDC7D-4C4D-4378-990A-331EA82F08A5}"/>
            </a:ext>
          </a:extLst>
        </xdr:cNvPr>
        <xdr:cNvCxnSpPr/>
      </xdr:nvCxnSpPr>
      <xdr:spPr>
        <a:xfrm>
          <a:off x="6837807" y="968756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54</xdr:row>
      <xdr:rowOff>177800</xdr:rowOff>
    </xdr:from>
    <xdr:to>
      <xdr:col>3</xdr:col>
      <xdr:colOff>238887</xdr:colOff>
      <xdr:row>56</xdr:row>
      <xdr:rowOff>172721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6D2627D6-7C2E-4F75-AF32-90B794C8C598}"/>
            </a:ext>
          </a:extLst>
        </xdr:cNvPr>
        <xdr:cNvCxnSpPr/>
      </xdr:nvCxnSpPr>
      <xdr:spPr>
        <a:xfrm flipV="1">
          <a:off x="6685407" y="96875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56</xdr:row>
      <xdr:rowOff>177800</xdr:rowOff>
    </xdr:from>
    <xdr:to>
      <xdr:col>3</xdr:col>
      <xdr:colOff>127</xdr:colOff>
      <xdr:row>56</xdr:row>
      <xdr:rowOff>177800</xdr:rowOff>
    </xdr:to>
    <xdr:cxnSp macro="_xll.PtreeEvent_ObjectClick">
      <xdr:nvCxnSpPr>
        <xdr:cNvPr id="122" name="PTObj_DBranchHLine_1_21">
          <a:extLst>
            <a:ext uri="{FF2B5EF4-FFF2-40B4-BE49-F238E27FC236}">
              <a16:creationId xmlns:a16="http://schemas.microsoft.com/office/drawing/2014/main" id="{B0A43B18-5CFC-40D7-931D-32823B617D03}"/>
            </a:ext>
          </a:extLst>
        </xdr:cNvPr>
        <xdr:cNvCxnSpPr/>
      </xdr:nvCxnSpPr>
      <xdr:spPr>
        <a:xfrm>
          <a:off x="5313807" y="100533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52</xdr:row>
      <xdr:rowOff>172720</xdr:rowOff>
    </xdr:from>
    <xdr:to>
      <xdr:col>2</xdr:col>
      <xdr:colOff>238887</xdr:colOff>
      <xdr:row>56</xdr:row>
      <xdr:rowOff>177800</xdr:rowOff>
    </xdr:to>
    <xdr:cxnSp macro="_xll.PtreeEvent_ObjectClick">
      <xdr:nvCxnSpPr>
        <xdr:cNvPr id="121" name="PTObj_DBranchDLine_1_21">
          <a:extLst>
            <a:ext uri="{FF2B5EF4-FFF2-40B4-BE49-F238E27FC236}">
              <a16:creationId xmlns:a16="http://schemas.microsoft.com/office/drawing/2014/main" id="{B16AB5EC-E9C6-4C7F-AFA2-07AAC30B5ED1}"/>
            </a:ext>
          </a:extLst>
        </xdr:cNvPr>
        <xdr:cNvCxnSpPr/>
      </xdr:nvCxnSpPr>
      <xdr:spPr>
        <a:xfrm>
          <a:off x="5161407" y="93167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50</xdr:row>
      <xdr:rowOff>177800</xdr:rowOff>
    </xdr:from>
    <xdr:to>
      <xdr:col>4</xdr:col>
      <xdr:colOff>127</xdr:colOff>
      <xdr:row>50</xdr:row>
      <xdr:rowOff>177800</xdr:rowOff>
    </xdr:to>
    <xdr:cxnSp macro="_xll.PtreeEvent_ObjectClick">
      <xdr:nvCxnSpPr>
        <xdr:cNvPr id="118" name="PTObj_DBranchHLine_1_20">
          <a:extLst>
            <a:ext uri="{FF2B5EF4-FFF2-40B4-BE49-F238E27FC236}">
              <a16:creationId xmlns:a16="http://schemas.microsoft.com/office/drawing/2014/main" id="{F0748ADB-4D55-4951-8ACB-DE1CF4F8861E}"/>
            </a:ext>
          </a:extLst>
        </xdr:cNvPr>
        <xdr:cNvCxnSpPr/>
      </xdr:nvCxnSpPr>
      <xdr:spPr>
        <a:xfrm>
          <a:off x="6837807" y="895604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50</xdr:row>
      <xdr:rowOff>177800</xdr:rowOff>
    </xdr:to>
    <xdr:cxnSp macro="_xll.PtreeEvent_ObjectClick">
      <xdr:nvCxnSpPr>
        <xdr:cNvPr id="117" name="PTObj_DBranchDLine_1_20">
          <a:extLst>
            <a:ext uri="{FF2B5EF4-FFF2-40B4-BE49-F238E27FC236}">
              <a16:creationId xmlns:a16="http://schemas.microsoft.com/office/drawing/2014/main" id="{952EE802-62AD-4ACA-A551-6206512B299B}"/>
            </a:ext>
          </a:extLst>
        </xdr:cNvPr>
        <xdr:cNvCxnSpPr/>
      </xdr:nvCxnSpPr>
      <xdr:spPr>
        <a:xfrm>
          <a:off x="6685407" y="85852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14" name="PTObj_DBranchHLine_1_19">
          <a:extLst>
            <a:ext uri="{FF2B5EF4-FFF2-40B4-BE49-F238E27FC236}">
              <a16:creationId xmlns:a16="http://schemas.microsoft.com/office/drawing/2014/main" id="{4001FCA7-C566-460A-A1B9-5A05B82B9826}"/>
            </a:ext>
          </a:extLst>
        </xdr:cNvPr>
        <xdr:cNvCxnSpPr/>
      </xdr:nvCxnSpPr>
      <xdr:spPr>
        <a:xfrm>
          <a:off x="6837807" y="822452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46</xdr:row>
      <xdr:rowOff>177800</xdr:rowOff>
    </xdr:from>
    <xdr:to>
      <xdr:col>3</xdr:col>
      <xdr:colOff>238887</xdr:colOff>
      <xdr:row>48</xdr:row>
      <xdr:rowOff>172720</xdr:rowOff>
    </xdr:to>
    <xdr:cxnSp macro="_xll.PtreeEvent_ObjectClick">
      <xdr:nvCxnSpPr>
        <xdr:cNvPr id="113" name="PTObj_DBranchDLine_1_19">
          <a:extLst>
            <a:ext uri="{FF2B5EF4-FFF2-40B4-BE49-F238E27FC236}">
              <a16:creationId xmlns:a16="http://schemas.microsoft.com/office/drawing/2014/main" id="{4A150EEB-8B0B-498B-A746-1F73DD76E15F}"/>
            </a:ext>
          </a:extLst>
        </xdr:cNvPr>
        <xdr:cNvCxnSpPr/>
      </xdr:nvCxnSpPr>
      <xdr:spPr>
        <a:xfrm flipV="1">
          <a:off x="6685407" y="8224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48</xdr:row>
      <xdr:rowOff>177800</xdr:rowOff>
    </xdr:from>
    <xdr:to>
      <xdr:col>3</xdr:col>
      <xdr:colOff>127</xdr:colOff>
      <xdr:row>48</xdr:row>
      <xdr:rowOff>177800</xdr:rowOff>
    </xdr:to>
    <xdr:cxnSp macro="_xll.PtreeEvent_ObjectClick">
      <xdr:nvCxnSpPr>
        <xdr:cNvPr id="110" name="PTObj_DBranchHLine_1_18">
          <a:extLst>
            <a:ext uri="{FF2B5EF4-FFF2-40B4-BE49-F238E27FC236}">
              <a16:creationId xmlns:a16="http://schemas.microsoft.com/office/drawing/2014/main" id="{94C299BF-11B4-48F2-8C4F-A3B3C9729248}"/>
            </a:ext>
          </a:extLst>
        </xdr:cNvPr>
        <xdr:cNvCxnSpPr/>
      </xdr:nvCxnSpPr>
      <xdr:spPr>
        <a:xfrm>
          <a:off x="5313807" y="85902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48</xdr:row>
      <xdr:rowOff>177800</xdr:rowOff>
    </xdr:from>
    <xdr:to>
      <xdr:col>2</xdr:col>
      <xdr:colOff>238887</xdr:colOff>
      <xdr:row>52</xdr:row>
      <xdr:rowOff>172720</xdr:rowOff>
    </xdr:to>
    <xdr:cxnSp macro="_xll.PtreeEvent_ObjectClick">
      <xdr:nvCxnSpPr>
        <xdr:cNvPr id="109" name="PTObj_DBranchDLine_1_18">
          <a:extLst>
            <a:ext uri="{FF2B5EF4-FFF2-40B4-BE49-F238E27FC236}">
              <a16:creationId xmlns:a16="http://schemas.microsoft.com/office/drawing/2014/main" id="{B6BB5495-8A51-4AAA-821B-43708F506F78}"/>
            </a:ext>
          </a:extLst>
        </xdr:cNvPr>
        <xdr:cNvCxnSpPr/>
      </xdr:nvCxnSpPr>
      <xdr:spPr>
        <a:xfrm flipV="1">
          <a:off x="5161407" y="85902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52</xdr:row>
      <xdr:rowOff>177800</xdr:rowOff>
    </xdr:from>
    <xdr:to>
      <xdr:col>2</xdr:col>
      <xdr:colOff>127</xdr:colOff>
      <xdr:row>52</xdr:row>
      <xdr:rowOff>177800</xdr:rowOff>
    </xdr:to>
    <xdr:cxnSp macro="_xll.PtreeEvent_ObjectClick">
      <xdr:nvCxnSpPr>
        <xdr:cNvPr id="106" name="PTObj_DBranchHLine_1_4">
          <a:extLst>
            <a:ext uri="{FF2B5EF4-FFF2-40B4-BE49-F238E27FC236}">
              <a16:creationId xmlns:a16="http://schemas.microsoft.com/office/drawing/2014/main" id="{533C837A-E04C-4A39-8633-D3CDB8D34468}"/>
            </a:ext>
          </a:extLst>
        </xdr:cNvPr>
        <xdr:cNvCxnSpPr/>
      </xdr:nvCxnSpPr>
      <xdr:spPr>
        <a:xfrm>
          <a:off x="3111627" y="9321800"/>
          <a:ext cx="1955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16</xdr:row>
      <xdr:rowOff>172720</xdr:rowOff>
    </xdr:from>
    <xdr:to>
      <xdr:col>1</xdr:col>
      <xdr:colOff>238887</xdr:colOff>
      <xdr:row>52</xdr:row>
      <xdr:rowOff>177800</xdr:rowOff>
    </xdr:to>
    <xdr:cxnSp macro="_xll.PtreeEvent_ObjectClick">
      <xdr:nvCxnSpPr>
        <xdr:cNvPr id="105" name="PTObj_DBranchDLine_1_4">
          <a:extLst>
            <a:ext uri="{FF2B5EF4-FFF2-40B4-BE49-F238E27FC236}">
              <a16:creationId xmlns:a16="http://schemas.microsoft.com/office/drawing/2014/main" id="{1AF93989-7EAA-40F3-B9D7-DC2362E04479}"/>
            </a:ext>
          </a:extLst>
        </xdr:cNvPr>
        <xdr:cNvCxnSpPr/>
      </xdr:nvCxnSpPr>
      <xdr:spPr>
        <a:xfrm>
          <a:off x="2959227" y="2733040"/>
          <a:ext cx="152400" cy="65887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44</xdr:row>
      <xdr:rowOff>177800</xdr:rowOff>
    </xdr:from>
    <xdr:to>
      <xdr:col>6</xdr:col>
      <xdr:colOff>127</xdr:colOff>
      <xdr:row>44</xdr:row>
      <xdr:rowOff>177800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1976A8D8-E4EF-478F-86FE-A06830D4F24E}"/>
            </a:ext>
          </a:extLst>
        </xdr:cNvPr>
        <xdr:cNvCxnSpPr/>
      </xdr:nvCxnSpPr>
      <xdr:spPr>
        <a:xfrm>
          <a:off x="10548747" y="785876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42</xdr:row>
      <xdr:rowOff>172720</xdr:rowOff>
    </xdr:from>
    <xdr:to>
      <xdr:col>5</xdr:col>
      <xdr:colOff>238887</xdr:colOff>
      <xdr:row>44</xdr:row>
      <xdr:rowOff>177800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AEB5EDA7-7C67-4043-9FB9-0F526E65A91F}"/>
            </a:ext>
          </a:extLst>
        </xdr:cNvPr>
        <xdr:cNvCxnSpPr/>
      </xdr:nvCxnSpPr>
      <xdr:spPr>
        <a:xfrm>
          <a:off x="10396347" y="7487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40</xdr:row>
      <xdr:rowOff>177800</xdr:rowOff>
    </xdr:from>
    <xdr:to>
      <xdr:col>6</xdr:col>
      <xdr:colOff>127</xdr:colOff>
      <xdr:row>40</xdr:row>
      <xdr:rowOff>177800</xdr:rowOff>
    </xdr:to>
    <xdr:cxnSp macro="_xll.PtreeEvent_ObjectClick">
      <xdr:nvCxnSpPr>
        <xdr:cNvPr id="94" name="PTObj_DBranchHLine_1_16">
          <a:extLst>
            <a:ext uri="{FF2B5EF4-FFF2-40B4-BE49-F238E27FC236}">
              <a16:creationId xmlns:a16="http://schemas.microsoft.com/office/drawing/2014/main" id="{B6253CF1-B7A8-41F7-A3E9-92D19FC5F336}"/>
            </a:ext>
          </a:extLst>
        </xdr:cNvPr>
        <xdr:cNvCxnSpPr/>
      </xdr:nvCxnSpPr>
      <xdr:spPr>
        <a:xfrm>
          <a:off x="10548747" y="712724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40</xdr:row>
      <xdr:rowOff>177800</xdr:rowOff>
    </xdr:from>
    <xdr:to>
      <xdr:col>5</xdr:col>
      <xdr:colOff>238887</xdr:colOff>
      <xdr:row>42</xdr:row>
      <xdr:rowOff>172720</xdr:rowOff>
    </xdr:to>
    <xdr:cxnSp macro="_xll.PtreeEvent_ObjectClick">
      <xdr:nvCxnSpPr>
        <xdr:cNvPr id="93" name="PTObj_DBranchDLine_1_16">
          <a:extLst>
            <a:ext uri="{FF2B5EF4-FFF2-40B4-BE49-F238E27FC236}">
              <a16:creationId xmlns:a16="http://schemas.microsoft.com/office/drawing/2014/main" id="{3DE0912D-C09E-4292-B53F-C6C0FAF22A4C}"/>
            </a:ext>
          </a:extLst>
        </xdr:cNvPr>
        <xdr:cNvCxnSpPr/>
      </xdr:nvCxnSpPr>
      <xdr:spPr>
        <a:xfrm flipV="1">
          <a:off x="10396347" y="7127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42</xdr:row>
      <xdr:rowOff>177800</xdr:rowOff>
    </xdr:from>
    <xdr:to>
      <xdr:col>5</xdr:col>
      <xdr:colOff>127</xdr:colOff>
      <xdr:row>42</xdr:row>
      <xdr:rowOff>177800</xdr:rowOff>
    </xdr:to>
    <xdr:cxnSp macro="_xll.PtreeEvent_ObjectClick">
      <xdr:nvCxnSpPr>
        <xdr:cNvPr id="90" name="PTObj_DBranchHLine_1_13">
          <a:extLst>
            <a:ext uri="{FF2B5EF4-FFF2-40B4-BE49-F238E27FC236}">
              <a16:creationId xmlns:a16="http://schemas.microsoft.com/office/drawing/2014/main" id="{2CE92D0F-96CD-4668-A618-90F040AE84F3}"/>
            </a:ext>
          </a:extLst>
        </xdr:cNvPr>
        <xdr:cNvCxnSpPr/>
      </xdr:nvCxnSpPr>
      <xdr:spPr>
        <a:xfrm>
          <a:off x="9024747" y="71272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38</xdr:row>
      <xdr:rowOff>172720</xdr:rowOff>
    </xdr:from>
    <xdr:to>
      <xdr:col>4</xdr:col>
      <xdr:colOff>238887</xdr:colOff>
      <xdr:row>42</xdr:row>
      <xdr:rowOff>177800</xdr:rowOff>
    </xdr:to>
    <xdr:cxnSp macro="_xll.PtreeEvent_ObjectClick">
      <xdr:nvCxnSpPr>
        <xdr:cNvPr id="89" name="PTObj_DBranchDLine_1_13">
          <a:extLst>
            <a:ext uri="{FF2B5EF4-FFF2-40B4-BE49-F238E27FC236}">
              <a16:creationId xmlns:a16="http://schemas.microsoft.com/office/drawing/2014/main" id="{32861709-B67E-467D-AB2D-EB47249C22DA}"/>
            </a:ext>
          </a:extLst>
        </xdr:cNvPr>
        <xdr:cNvCxnSpPr/>
      </xdr:nvCxnSpPr>
      <xdr:spPr>
        <a:xfrm>
          <a:off x="8872347" y="6756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36</xdr:row>
      <xdr:rowOff>177800</xdr:rowOff>
    </xdr:from>
    <xdr:to>
      <xdr:col>6</xdr:col>
      <xdr:colOff>127</xdr:colOff>
      <xdr:row>36</xdr:row>
      <xdr:rowOff>177800</xdr:rowOff>
    </xdr:to>
    <xdr:cxnSp macro="_xll.PtreeEvent_ObjectClick">
      <xdr:nvCxnSpPr>
        <xdr:cNvPr id="86" name="PTObj_DBranchHLine_1_15">
          <a:extLst>
            <a:ext uri="{FF2B5EF4-FFF2-40B4-BE49-F238E27FC236}">
              <a16:creationId xmlns:a16="http://schemas.microsoft.com/office/drawing/2014/main" id="{C0D34B4A-2DEA-40E4-8D55-D7D81D166483}"/>
            </a:ext>
          </a:extLst>
        </xdr:cNvPr>
        <xdr:cNvCxnSpPr/>
      </xdr:nvCxnSpPr>
      <xdr:spPr>
        <a:xfrm>
          <a:off x="10548747" y="639572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34</xdr:row>
      <xdr:rowOff>172720</xdr:rowOff>
    </xdr:from>
    <xdr:to>
      <xdr:col>5</xdr:col>
      <xdr:colOff>238887</xdr:colOff>
      <xdr:row>36</xdr:row>
      <xdr:rowOff>177800</xdr:rowOff>
    </xdr:to>
    <xdr:cxnSp macro="_xll.PtreeEvent_ObjectClick">
      <xdr:nvCxnSpPr>
        <xdr:cNvPr id="85" name="PTObj_DBranchDLine_1_15">
          <a:extLst>
            <a:ext uri="{FF2B5EF4-FFF2-40B4-BE49-F238E27FC236}">
              <a16:creationId xmlns:a16="http://schemas.microsoft.com/office/drawing/2014/main" id="{6B9B8437-EB61-4DF6-A2A3-F5B7C1CE10FE}"/>
            </a:ext>
          </a:extLst>
        </xdr:cNvPr>
        <xdr:cNvCxnSpPr/>
      </xdr:nvCxnSpPr>
      <xdr:spPr>
        <a:xfrm>
          <a:off x="10396347" y="6024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32</xdr:row>
      <xdr:rowOff>177800</xdr:rowOff>
    </xdr:from>
    <xdr:to>
      <xdr:col>6</xdr:col>
      <xdr:colOff>127</xdr:colOff>
      <xdr:row>32</xdr:row>
      <xdr:rowOff>177800</xdr:rowOff>
    </xdr:to>
    <xdr:cxnSp macro="_xll.PtreeEvent_ObjectClick">
      <xdr:nvCxnSpPr>
        <xdr:cNvPr id="82" name="PTObj_DBranchHLine_1_14">
          <a:extLst>
            <a:ext uri="{FF2B5EF4-FFF2-40B4-BE49-F238E27FC236}">
              <a16:creationId xmlns:a16="http://schemas.microsoft.com/office/drawing/2014/main" id="{E34DCEF3-F4E8-4380-B8F3-CC7F92EBAB9A}"/>
            </a:ext>
          </a:extLst>
        </xdr:cNvPr>
        <xdr:cNvCxnSpPr/>
      </xdr:nvCxnSpPr>
      <xdr:spPr>
        <a:xfrm>
          <a:off x="10548747" y="566420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32</xdr:row>
      <xdr:rowOff>177800</xdr:rowOff>
    </xdr:from>
    <xdr:to>
      <xdr:col>5</xdr:col>
      <xdr:colOff>238887</xdr:colOff>
      <xdr:row>34</xdr:row>
      <xdr:rowOff>172720</xdr:rowOff>
    </xdr:to>
    <xdr:cxnSp macro="_xll.PtreeEvent_ObjectClick">
      <xdr:nvCxnSpPr>
        <xdr:cNvPr id="81" name="PTObj_DBranchDLine_1_14">
          <a:extLst>
            <a:ext uri="{FF2B5EF4-FFF2-40B4-BE49-F238E27FC236}">
              <a16:creationId xmlns:a16="http://schemas.microsoft.com/office/drawing/2014/main" id="{2FE664BD-31AA-4213-AEC5-2BE9D408206A}"/>
            </a:ext>
          </a:extLst>
        </xdr:cNvPr>
        <xdr:cNvCxnSpPr/>
      </xdr:nvCxnSpPr>
      <xdr:spPr>
        <a:xfrm flipV="1">
          <a:off x="10396347" y="5664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34</xdr:row>
      <xdr:rowOff>177800</xdr:rowOff>
    </xdr:from>
    <xdr:to>
      <xdr:col>5</xdr:col>
      <xdr:colOff>127</xdr:colOff>
      <xdr:row>34</xdr:row>
      <xdr:rowOff>177800</xdr:rowOff>
    </xdr:to>
    <xdr:cxnSp macro="_xll.PtreeEvent_ObjectClick">
      <xdr:nvCxnSpPr>
        <xdr:cNvPr id="78" name="PTObj_DBranchHLine_1_12">
          <a:extLst>
            <a:ext uri="{FF2B5EF4-FFF2-40B4-BE49-F238E27FC236}">
              <a16:creationId xmlns:a16="http://schemas.microsoft.com/office/drawing/2014/main" id="{A7603FBB-5440-4840-84FD-429D5B4B2AAB}"/>
            </a:ext>
          </a:extLst>
        </xdr:cNvPr>
        <xdr:cNvCxnSpPr/>
      </xdr:nvCxnSpPr>
      <xdr:spPr>
        <a:xfrm>
          <a:off x="9024747" y="60299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34</xdr:row>
      <xdr:rowOff>177800</xdr:rowOff>
    </xdr:from>
    <xdr:to>
      <xdr:col>4</xdr:col>
      <xdr:colOff>238887</xdr:colOff>
      <xdr:row>38</xdr:row>
      <xdr:rowOff>172720</xdr:rowOff>
    </xdr:to>
    <xdr:cxnSp macro="_xll.PtreeEvent_ObjectClick">
      <xdr:nvCxnSpPr>
        <xdr:cNvPr id="77" name="PTObj_DBranchDLine_1_12">
          <a:extLst>
            <a:ext uri="{FF2B5EF4-FFF2-40B4-BE49-F238E27FC236}">
              <a16:creationId xmlns:a16="http://schemas.microsoft.com/office/drawing/2014/main" id="{2829B24C-2367-4697-B8BC-B1FDA16653A0}"/>
            </a:ext>
          </a:extLst>
        </xdr:cNvPr>
        <xdr:cNvCxnSpPr/>
      </xdr:nvCxnSpPr>
      <xdr:spPr>
        <a:xfrm flipV="1">
          <a:off x="8872347" y="602996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38</xdr:row>
      <xdr:rowOff>177800</xdr:rowOff>
    </xdr:from>
    <xdr:to>
      <xdr:col>4</xdr:col>
      <xdr:colOff>127</xdr:colOff>
      <xdr:row>38</xdr:row>
      <xdr:rowOff>177800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86D8C549-EBB5-41C9-AF7C-9BB43A6706BA}"/>
            </a:ext>
          </a:extLst>
        </xdr:cNvPr>
        <xdr:cNvCxnSpPr/>
      </xdr:nvCxnSpPr>
      <xdr:spPr>
        <a:xfrm>
          <a:off x="6822567" y="5664200"/>
          <a:ext cx="19405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172720</xdr:rowOff>
    </xdr:from>
    <xdr:to>
      <xdr:col>3</xdr:col>
      <xdr:colOff>238887</xdr:colOff>
      <xdr:row>38</xdr:row>
      <xdr:rowOff>177800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FBD812F6-4C8D-4B7A-BEC0-D96355DA3B69}"/>
            </a:ext>
          </a:extLst>
        </xdr:cNvPr>
        <xdr:cNvCxnSpPr/>
      </xdr:nvCxnSpPr>
      <xdr:spPr>
        <a:xfrm>
          <a:off x="6670167" y="4927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30</xdr:row>
      <xdr:rowOff>177800</xdr:rowOff>
    </xdr:from>
    <xdr:to>
      <xdr:col>4</xdr:col>
      <xdr:colOff>127</xdr:colOff>
      <xdr:row>30</xdr:row>
      <xdr:rowOff>177800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F3DFC0C5-E540-42B1-8690-064D08BAF19A}"/>
            </a:ext>
          </a:extLst>
        </xdr:cNvPr>
        <xdr:cNvCxnSpPr/>
      </xdr:nvCxnSpPr>
      <xdr:spPr>
        <a:xfrm>
          <a:off x="6822567" y="5298440"/>
          <a:ext cx="1376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172720</xdr:rowOff>
    </xdr:from>
    <xdr:to>
      <xdr:col>3</xdr:col>
      <xdr:colOff>238887</xdr:colOff>
      <xdr:row>30</xdr:row>
      <xdr:rowOff>177800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D60BCA64-B8AC-4DFE-829B-AF8EB91DD4FB}"/>
            </a:ext>
          </a:extLst>
        </xdr:cNvPr>
        <xdr:cNvCxnSpPr/>
      </xdr:nvCxnSpPr>
      <xdr:spPr>
        <a:xfrm>
          <a:off x="6670167" y="49276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26</xdr:row>
      <xdr:rowOff>177800</xdr:rowOff>
    </xdr:from>
    <xdr:to>
      <xdr:col>4</xdr:col>
      <xdr:colOff>127</xdr:colOff>
      <xdr:row>26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DD68366D-2ED5-4EF8-B303-EE438A2FFAE2}"/>
            </a:ext>
          </a:extLst>
        </xdr:cNvPr>
        <xdr:cNvCxnSpPr/>
      </xdr:nvCxnSpPr>
      <xdr:spPr>
        <a:xfrm>
          <a:off x="6822567" y="4566920"/>
          <a:ext cx="1376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26</xdr:row>
      <xdr:rowOff>177800</xdr:rowOff>
    </xdr:from>
    <xdr:to>
      <xdr:col>3</xdr:col>
      <xdr:colOff>238887</xdr:colOff>
      <xdr:row>28</xdr:row>
      <xdr:rowOff>172720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A07FA563-2AD5-4961-9A99-B9F2E77BF607}"/>
            </a:ext>
          </a:extLst>
        </xdr:cNvPr>
        <xdr:cNvCxnSpPr/>
      </xdr:nvCxnSpPr>
      <xdr:spPr>
        <a:xfrm flipV="1">
          <a:off x="667016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28</xdr:row>
      <xdr:rowOff>177800</xdr:rowOff>
    </xdr:from>
    <xdr:to>
      <xdr:col>3</xdr:col>
      <xdr:colOff>127</xdr:colOff>
      <xdr:row>28</xdr:row>
      <xdr:rowOff>177800</xdr:rowOff>
    </xdr:to>
    <xdr:cxnSp macro="_xll.PtreeEvent_ObjectClick">
      <xdr:nvCxnSpPr>
        <xdr:cNvPr id="46" name="PTObj_DBranchHLine_1_6">
          <a:extLst>
            <a:ext uri="{FF2B5EF4-FFF2-40B4-BE49-F238E27FC236}">
              <a16:creationId xmlns:a16="http://schemas.microsoft.com/office/drawing/2014/main" id="{4FF53D4F-4908-4C6D-B63A-13C09356B8DB}"/>
            </a:ext>
          </a:extLst>
        </xdr:cNvPr>
        <xdr:cNvCxnSpPr/>
      </xdr:nvCxnSpPr>
      <xdr:spPr>
        <a:xfrm>
          <a:off x="5298567" y="45669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24</xdr:row>
      <xdr:rowOff>172720</xdr:rowOff>
    </xdr:from>
    <xdr:to>
      <xdr:col>2</xdr:col>
      <xdr:colOff>238887</xdr:colOff>
      <xdr:row>28</xdr:row>
      <xdr:rowOff>177800</xdr:rowOff>
    </xdr:to>
    <xdr:cxnSp macro="_xll.PtreeEvent_ObjectClick">
      <xdr:nvCxnSpPr>
        <xdr:cNvPr id="45" name="PTObj_DBranchDLine_1_6">
          <a:extLst>
            <a:ext uri="{FF2B5EF4-FFF2-40B4-BE49-F238E27FC236}">
              <a16:creationId xmlns:a16="http://schemas.microsoft.com/office/drawing/2014/main" id="{16072ACD-84FA-466E-B3A9-77C7F9872419}"/>
            </a:ext>
          </a:extLst>
        </xdr:cNvPr>
        <xdr:cNvCxnSpPr/>
      </xdr:nvCxnSpPr>
      <xdr:spPr>
        <a:xfrm>
          <a:off x="5146167" y="4196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22</xdr:row>
      <xdr:rowOff>177800</xdr:rowOff>
    </xdr:from>
    <xdr:to>
      <xdr:col>4</xdr:col>
      <xdr:colOff>127</xdr:colOff>
      <xdr:row>22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59D6B7E9-293C-4399-98CB-05769193405F}"/>
            </a:ext>
          </a:extLst>
        </xdr:cNvPr>
        <xdr:cNvCxnSpPr/>
      </xdr:nvCxnSpPr>
      <xdr:spPr>
        <a:xfrm>
          <a:off x="6822567" y="38354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20</xdr:row>
      <xdr:rowOff>172720</xdr:rowOff>
    </xdr:from>
    <xdr:to>
      <xdr:col>3</xdr:col>
      <xdr:colOff>238887</xdr:colOff>
      <xdr:row>22</xdr:row>
      <xdr:rowOff>177800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A43B72D0-363B-4A42-8E13-59443BC3BC11}"/>
            </a:ext>
          </a:extLst>
        </xdr:cNvPr>
        <xdr:cNvCxnSpPr/>
      </xdr:nvCxnSpPr>
      <xdr:spPr>
        <a:xfrm>
          <a:off x="6670167" y="3464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18</xdr:row>
      <xdr:rowOff>177800</xdr:rowOff>
    </xdr:from>
    <xdr:to>
      <xdr:col>4</xdr:col>
      <xdr:colOff>127</xdr:colOff>
      <xdr:row>18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BC7084EE-F979-4047-B861-F84F80C43FCD}"/>
            </a:ext>
          </a:extLst>
        </xdr:cNvPr>
        <xdr:cNvCxnSpPr/>
      </xdr:nvCxnSpPr>
      <xdr:spPr>
        <a:xfrm>
          <a:off x="6822567" y="31038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18</xdr:row>
      <xdr:rowOff>177800</xdr:rowOff>
    </xdr:from>
    <xdr:to>
      <xdr:col>3</xdr:col>
      <xdr:colOff>238887</xdr:colOff>
      <xdr:row>20</xdr:row>
      <xdr:rowOff>172720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88C2E34B-C8ED-4C5C-8E64-B630A74CEDF8}"/>
            </a:ext>
          </a:extLst>
        </xdr:cNvPr>
        <xdr:cNvCxnSpPr/>
      </xdr:nvCxnSpPr>
      <xdr:spPr>
        <a:xfrm flipV="1">
          <a:off x="667016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20</xdr:row>
      <xdr:rowOff>177800</xdr:rowOff>
    </xdr:from>
    <xdr:to>
      <xdr:col>3</xdr:col>
      <xdr:colOff>127</xdr:colOff>
      <xdr:row>20</xdr:row>
      <xdr:rowOff>177800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1BC59B62-C38C-41EB-9AB4-9483B26B29A2}"/>
            </a:ext>
          </a:extLst>
        </xdr:cNvPr>
        <xdr:cNvCxnSpPr/>
      </xdr:nvCxnSpPr>
      <xdr:spPr>
        <a:xfrm>
          <a:off x="5298567" y="31038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20</xdr:row>
      <xdr:rowOff>177800</xdr:rowOff>
    </xdr:from>
    <xdr:to>
      <xdr:col>2</xdr:col>
      <xdr:colOff>238887</xdr:colOff>
      <xdr:row>24</xdr:row>
      <xdr:rowOff>172720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59E0F27E-F78C-4825-B745-B82C935F4817}"/>
            </a:ext>
          </a:extLst>
        </xdr:cNvPr>
        <xdr:cNvCxnSpPr/>
      </xdr:nvCxnSpPr>
      <xdr:spPr>
        <a:xfrm flipV="1">
          <a:off x="514616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24</xdr:row>
      <xdr:rowOff>177800</xdr:rowOff>
    </xdr:from>
    <xdr:to>
      <xdr:col>2</xdr:col>
      <xdr:colOff>127</xdr:colOff>
      <xdr:row>24</xdr:row>
      <xdr:rowOff>177800</xdr:rowOff>
    </xdr:to>
    <xdr:cxnSp macro="_xll.PtreeEvent_ObjectClick">
      <xdr:nvCxnSpPr>
        <xdr:cNvPr id="22" name="PTObj_DBranchHLine_1_3">
          <a:extLst>
            <a:ext uri="{FF2B5EF4-FFF2-40B4-BE49-F238E27FC236}">
              <a16:creationId xmlns:a16="http://schemas.microsoft.com/office/drawing/2014/main" id="{16D6E9E8-11B9-4457-BF13-6696837F9E1C}"/>
            </a:ext>
          </a:extLst>
        </xdr:cNvPr>
        <xdr:cNvCxnSpPr/>
      </xdr:nvCxnSpPr>
      <xdr:spPr>
        <a:xfrm>
          <a:off x="3111627" y="3103880"/>
          <a:ext cx="1948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16</xdr:row>
      <xdr:rowOff>172720</xdr:rowOff>
    </xdr:from>
    <xdr:to>
      <xdr:col>1</xdr:col>
      <xdr:colOff>238887</xdr:colOff>
      <xdr:row>24</xdr:row>
      <xdr:rowOff>177800</xdr:rowOff>
    </xdr:to>
    <xdr:cxnSp macro="_xll.PtreeEvent_ObjectClick">
      <xdr:nvCxnSpPr>
        <xdr:cNvPr id="21" name="PTObj_DBranchDLine_1_3">
          <a:extLst>
            <a:ext uri="{FF2B5EF4-FFF2-40B4-BE49-F238E27FC236}">
              <a16:creationId xmlns:a16="http://schemas.microsoft.com/office/drawing/2014/main" id="{D9F62132-556F-46B9-AA32-58EFF39E42E3}"/>
            </a:ext>
          </a:extLst>
        </xdr:cNvPr>
        <xdr:cNvCxnSpPr/>
      </xdr:nvCxnSpPr>
      <xdr:spPr>
        <a:xfrm>
          <a:off x="2959227" y="2733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14</xdr:row>
      <xdr:rowOff>177800</xdr:rowOff>
    </xdr:from>
    <xdr:to>
      <xdr:col>2</xdr:col>
      <xdr:colOff>127</xdr:colOff>
      <xdr:row>14</xdr:row>
      <xdr:rowOff>177800</xdr:rowOff>
    </xdr:to>
    <xdr:cxnSp macro="_xll.PtreeEvent_ObjectClick">
      <xdr:nvCxnSpPr>
        <xdr:cNvPr id="10" name="PTObj_DBranchHLine_1_2">
          <a:extLst>
            <a:ext uri="{FF2B5EF4-FFF2-40B4-BE49-F238E27FC236}">
              <a16:creationId xmlns:a16="http://schemas.microsoft.com/office/drawing/2014/main" id="{0F158F4D-0680-46E8-896E-35E33934811A}"/>
            </a:ext>
          </a:extLst>
        </xdr:cNvPr>
        <xdr:cNvCxnSpPr/>
      </xdr:nvCxnSpPr>
      <xdr:spPr>
        <a:xfrm>
          <a:off x="3111627" y="237236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14</xdr:row>
      <xdr:rowOff>177800</xdr:rowOff>
    </xdr:from>
    <xdr:to>
      <xdr:col>1</xdr:col>
      <xdr:colOff>238887</xdr:colOff>
      <xdr:row>16</xdr:row>
      <xdr:rowOff>172720</xdr:rowOff>
    </xdr:to>
    <xdr:cxnSp macro="_xll.PtreeEvent_ObjectClick">
      <xdr:nvCxnSpPr>
        <xdr:cNvPr id="9" name="PTObj_DBranchDLine_1_2">
          <a:extLst>
            <a:ext uri="{FF2B5EF4-FFF2-40B4-BE49-F238E27FC236}">
              <a16:creationId xmlns:a16="http://schemas.microsoft.com/office/drawing/2014/main" id="{94D52BF0-4500-41C8-AB4A-A17F79268357}"/>
            </a:ext>
          </a:extLst>
        </xdr:cNvPr>
        <xdr:cNvCxnSpPr/>
      </xdr:nvCxnSpPr>
      <xdr:spPr>
        <a:xfrm flipV="1">
          <a:off x="2959227" y="2372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16</xdr:row>
      <xdr:rowOff>177800</xdr:rowOff>
    </xdr:from>
    <xdr:to>
      <xdr:col>1</xdr:col>
      <xdr:colOff>127</xdr:colOff>
      <xdr:row>16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E9989E64-58F7-40E6-BC73-447C25835D69}"/>
            </a:ext>
          </a:extLst>
        </xdr:cNvPr>
        <xdr:cNvCxnSpPr/>
      </xdr:nvCxnSpPr>
      <xdr:spPr>
        <a:xfrm>
          <a:off x="1397000" y="2372360"/>
          <a:ext cx="14530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16</xdr:row>
      <xdr:rowOff>86360</xdr:rowOff>
    </xdr:from>
    <xdr:to>
      <xdr:col>1</xdr:col>
      <xdr:colOff>183007</xdr:colOff>
      <xdr:row>17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608578A2-B10E-4A52-954F-05C146296448}"/>
            </a:ext>
          </a:extLst>
        </xdr:cNvPr>
        <xdr:cNvSpPr/>
      </xdr:nvSpPr>
      <xdr:spPr>
        <a:xfrm>
          <a:off x="2850007" y="2280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242862</xdr:colOff>
      <xdr:row>16</xdr:row>
      <xdr:rowOff>87487</xdr:rowOff>
    </xdr:from>
    <xdr:ext cx="95615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59CDA700-5D92-4F34-A242-7CC7877E75A3}"/>
            </a:ext>
          </a:extLst>
        </xdr:cNvPr>
        <xdr:cNvSpPr txBox="1"/>
      </xdr:nvSpPr>
      <xdr:spPr>
        <a:xfrm>
          <a:off x="242862" y="3013567"/>
          <a:ext cx="9561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Property Investments</a:t>
          </a:r>
        </a:p>
      </xdr:txBody>
    </xdr:sp>
    <xdr:clientData/>
  </xdr:oneCellAnchor>
  <xdr:twoCellAnchor editAs="oneCell">
    <xdr:from>
      <xdr:col>2</xdr:col>
      <xdr:colOff>127</xdr:colOff>
      <xdr:row>14</xdr:row>
      <xdr:rowOff>86360</xdr:rowOff>
    </xdr:from>
    <xdr:to>
      <xdr:col>2</xdr:col>
      <xdr:colOff>183007</xdr:colOff>
      <xdr:row>15</xdr:row>
      <xdr:rowOff>86360</xdr:rowOff>
    </xdr:to>
    <xdr:sp macro="_xll.PtreeEvent_ObjectClick" textlink="">
      <xdr:nvSpPr>
        <xdr:cNvPr id="8" name="PTObj_DNode_1_2">
          <a:extLst>
            <a:ext uri="{FF2B5EF4-FFF2-40B4-BE49-F238E27FC236}">
              <a16:creationId xmlns:a16="http://schemas.microsoft.com/office/drawing/2014/main" id="{4715E02C-F9F3-45A8-9FB1-8305FAB471DA}"/>
            </a:ext>
          </a:extLst>
        </xdr:cNvPr>
        <xdr:cNvSpPr/>
      </xdr:nvSpPr>
      <xdr:spPr>
        <a:xfrm rot="-5400000">
          <a:off x="402348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14</xdr:row>
      <xdr:rowOff>87487</xdr:rowOff>
    </xdr:from>
    <xdr:ext cx="589200" cy="180627"/>
    <xdr:sp macro="_xll.PtreeEvent_ObjectClick" textlink="">
      <xdr:nvSpPr>
        <xdr:cNvPr id="11" name="PTObj_DBranchName_1_2">
          <a:extLst>
            <a:ext uri="{FF2B5EF4-FFF2-40B4-BE49-F238E27FC236}">
              <a16:creationId xmlns:a16="http://schemas.microsoft.com/office/drawing/2014/main" id="{264BD0D2-213A-41ED-B7DC-BFFDA30B7538}"/>
            </a:ext>
          </a:extLst>
        </xdr:cNvPr>
        <xdr:cNvSpPr txBox="1"/>
      </xdr:nvSpPr>
      <xdr:spPr>
        <a:xfrm>
          <a:off x="3149727" y="2282047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2</xdr:col>
      <xdr:colOff>127</xdr:colOff>
      <xdr:row>24</xdr:row>
      <xdr:rowOff>86360</xdr:rowOff>
    </xdr:from>
    <xdr:to>
      <xdr:col>2</xdr:col>
      <xdr:colOff>183007</xdr:colOff>
      <xdr:row>25</xdr:row>
      <xdr:rowOff>86360</xdr:rowOff>
    </xdr:to>
    <xdr:sp macro="_xll.PtreeEvent_ObjectClick" textlink="">
      <xdr:nvSpPr>
        <xdr:cNvPr id="20" name="PTObj_DNode_1_3">
          <a:extLst>
            <a:ext uri="{FF2B5EF4-FFF2-40B4-BE49-F238E27FC236}">
              <a16:creationId xmlns:a16="http://schemas.microsoft.com/office/drawing/2014/main" id="{69616B4C-864F-45DE-B549-64B6B1B57AD9}"/>
            </a:ext>
          </a:extLst>
        </xdr:cNvPr>
        <xdr:cNvSpPr/>
      </xdr:nvSpPr>
      <xdr:spPr>
        <a:xfrm>
          <a:off x="5059807" y="3012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24</xdr:row>
      <xdr:rowOff>87486</xdr:rowOff>
    </xdr:from>
    <xdr:ext cx="994182" cy="180627"/>
    <xdr:sp macro="_xll.PtreeEvent_ObjectClick" textlink="">
      <xdr:nvSpPr>
        <xdr:cNvPr id="23" name="PTObj_DBranchName_1_3">
          <a:extLst>
            <a:ext uri="{FF2B5EF4-FFF2-40B4-BE49-F238E27FC236}">
              <a16:creationId xmlns:a16="http://schemas.microsoft.com/office/drawing/2014/main" id="{9DF474E0-8E11-40F7-A3E4-7904A50764DA}"/>
            </a:ext>
          </a:extLst>
        </xdr:cNvPr>
        <xdr:cNvSpPr txBox="1"/>
      </xdr:nvSpPr>
      <xdr:spPr>
        <a:xfrm>
          <a:off x="3149727" y="3013566"/>
          <a:ext cx="9941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hotel</a:t>
          </a:r>
        </a:p>
      </xdr:txBody>
    </xdr:sp>
    <xdr:clientData/>
  </xdr:oneCellAnchor>
  <xdr:twoCellAnchor editAs="oneCell">
    <xdr:from>
      <xdr:col>3</xdr:col>
      <xdr:colOff>127</xdr:colOff>
      <xdr:row>20</xdr:row>
      <xdr:rowOff>86360</xdr:rowOff>
    </xdr:from>
    <xdr:to>
      <xdr:col>3</xdr:col>
      <xdr:colOff>183007</xdr:colOff>
      <xdr:row>21</xdr:row>
      <xdr:rowOff>86360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8BC7340E-8310-4DD4-AA52-2C9063A8F8FA}"/>
            </a:ext>
          </a:extLst>
        </xdr:cNvPr>
        <xdr:cNvSpPr/>
      </xdr:nvSpPr>
      <xdr:spPr>
        <a:xfrm>
          <a:off x="6583807" y="3012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20</xdr:row>
      <xdr:rowOff>87486</xdr:rowOff>
    </xdr:from>
    <xdr:ext cx="463845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D791C0CE-AA7A-4982-AD49-23F5BF0F69B0}"/>
            </a:ext>
          </a:extLst>
        </xdr:cNvPr>
        <xdr:cNvSpPr txBox="1"/>
      </xdr:nvSpPr>
      <xdr:spPr>
        <a:xfrm>
          <a:off x="5336667" y="301356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127</xdr:colOff>
      <xdr:row>18</xdr:row>
      <xdr:rowOff>86360</xdr:rowOff>
    </xdr:from>
    <xdr:to>
      <xdr:col>4</xdr:col>
      <xdr:colOff>183007</xdr:colOff>
      <xdr:row>19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41133E92-40CC-4209-925F-D5F308909761}"/>
            </a:ext>
          </a:extLst>
        </xdr:cNvPr>
        <xdr:cNvSpPr/>
      </xdr:nvSpPr>
      <xdr:spPr>
        <a:xfrm rot="-5400000">
          <a:off x="7734427" y="3012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18</xdr:row>
      <xdr:rowOff>87486</xdr:rowOff>
    </xdr:from>
    <xdr:ext cx="782971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556F8254-C38A-4389-976D-03D0BEE81950}"/>
            </a:ext>
          </a:extLst>
        </xdr:cNvPr>
        <xdr:cNvSpPr txBox="1"/>
      </xdr:nvSpPr>
      <xdr:spPr>
        <a:xfrm>
          <a:off x="6860667" y="3013566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86360</xdr:rowOff>
    </xdr:from>
    <xdr:to>
      <xdr:col>4</xdr:col>
      <xdr:colOff>183007</xdr:colOff>
      <xdr:row>23</xdr:row>
      <xdr:rowOff>86360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355F6630-7728-4E4D-B9AF-8D360FE1CF15}"/>
            </a:ext>
          </a:extLst>
        </xdr:cNvPr>
        <xdr:cNvSpPr/>
      </xdr:nvSpPr>
      <xdr:spPr>
        <a:xfrm rot="-5400000">
          <a:off x="7963027" y="3743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22</xdr:row>
      <xdr:rowOff>87487</xdr:rowOff>
    </xdr:from>
    <xdr:ext cx="783549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363AF90A-401E-4F4A-B606-26FCD6459F46}"/>
            </a:ext>
          </a:extLst>
        </xdr:cNvPr>
        <xdr:cNvSpPr txBox="1"/>
      </xdr:nvSpPr>
      <xdr:spPr>
        <a:xfrm>
          <a:off x="6860667" y="3745087"/>
          <a:ext cx="7835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28</xdr:row>
      <xdr:rowOff>86360</xdr:rowOff>
    </xdr:from>
    <xdr:to>
      <xdr:col>3</xdr:col>
      <xdr:colOff>183007</xdr:colOff>
      <xdr:row>29</xdr:row>
      <xdr:rowOff>86360</xdr:rowOff>
    </xdr:to>
    <xdr:sp macro="_xll.PtreeEvent_ObjectClick" textlink="">
      <xdr:nvSpPr>
        <xdr:cNvPr id="44" name="PTObj_DNode_1_6">
          <a:extLst>
            <a:ext uri="{FF2B5EF4-FFF2-40B4-BE49-F238E27FC236}">
              <a16:creationId xmlns:a16="http://schemas.microsoft.com/office/drawing/2014/main" id="{67FCC5E6-F8C0-48B2-A7A9-FF8F0B95DAAB}"/>
            </a:ext>
          </a:extLst>
        </xdr:cNvPr>
        <xdr:cNvSpPr/>
      </xdr:nvSpPr>
      <xdr:spPr>
        <a:xfrm>
          <a:off x="6583807" y="44754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28</xdr:row>
      <xdr:rowOff>87487</xdr:rowOff>
    </xdr:from>
    <xdr:ext cx="420500" cy="180627"/>
    <xdr:sp macro="_xll.PtreeEvent_ObjectClick" textlink="">
      <xdr:nvSpPr>
        <xdr:cNvPr id="47" name="PTObj_DBranchName_1_6">
          <a:extLst>
            <a:ext uri="{FF2B5EF4-FFF2-40B4-BE49-F238E27FC236}">
              <a16:creationId xmlns:a16="http://schemas.microsoft.com/office/drawing/2014/main" id="{5F65F500-07CD-4BA2-98DD-C554D2D180B3}"/>
            </a:ext>
          </a:extLst>
        </xdr:cNvPr>
        <xdr:cNvSpPr txBox="1"/>
      </xdr:nvSpPr>
      <xdr:spPr>
        <a:xfrm>
          <a:off x="5336667" y="447660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86360</xdr:rowOff>
    </xdr:from>
    <xdr:to>
      <xdr:col>4</xdr:col>
      <xdr:colOff>183007</xdr:colOff>
      <xdr:row>27</xdr:row>
      <xdr:rowOff>86360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D3C9E398-4CAD-4B02-8DC6-5808F5E4903E}"/>
            </a:ext>
          </a:extLst>
        </xdr:cNvPr>
        <xdr:cNvSpPr/>
      </xdr:nvSpPr>
      <xdr:spPr>
        <a:xfrm rot="-5400000">
          <a:off x="819924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26</xdr:row>
      <xdr:rowOff>87487</xdr:rowOff>
    </xdr:from>
    <xdr:ext cx="589200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D874AD0B-060B-49BF-B88C-703DBD7850B8}"/>
            </a:ext>
          </a:extLst>
        </xdr:cNvPr>
        <xdr:cNvSpPr txBox="1"/>
      </xdr:nvSpPr>
      <xdr:spPr>
        <a:xfrm>
          <a:off x="6860667" y="4476607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86360</xdr:rowOff>
    </xdr:from>
    <xdr:to>
      <xdr:col>4</xdr:col>
      <xdr:colOff>183007</xdr:colOff>
      <xdr:row>31</xdr:row>
      <xdr:rowOff>86360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6EAB7B08-4084-43ED-B923-405906A9FF77}"/>
            </a:ext>
          </a:extLst>
        </xdr:cNvPr>
        <xdr:cNvSpPr/>
      </xdr:nvSpPr>
      <xdr:spPr>
        <a:xfrm rot="-5400000">
          <a:off x="819924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30</xdr:row>
      <xdr:rowOff>87487</xdr:rowOff>
    </xdr:from>
    <xdr:ext cx="719749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2CCC4B59-AF57-4B31-889E-F6D30773F91A}"/>
            </a:ext>
          </a:extLst>
        </xdr:cNvPr>
        <xdr:cNvSpPr txBox="1"/>
      </xdr:nvSpPr>
      <xdr:spPr>
        <a:xfrm>
          <a:off x="6860667" y="5208127"/>
          <a:ext cx="719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86360</xdr:rowOff>
    </xdr:from>
    <xdr:to>
      <xdr:col>4</xdr:col>
      <xdr:colOff>183007</xdr:colOff>
      <xdr:row>39</xdr:row>
      <xdr:rowOff>86360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B443BADE-E405-429D-91BE-0FCE3F8B7C8A}"/>
            </a:ext>
          </a:extLst>
        </xdr:cNvPr>
        <xdr:cNvSpPr/>
      </xdr:nvSpPr>
      <xdr:spPr>
        <a:xfrm>
          <a:off x="8763127" y="5572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38</xdr:row>
      <xdr:rowOff>87487</xdr:rowOff>
    </xdr:from>
    <xdr:ext cx="136967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345A646D-A7FB-400C-B36A-A56686F0BFDB}"/>
            </a:ext>
          </a:extLst>
        </xdr:cNvPr>
        <xdr:cNvSpPr txBox="1"/>
      </xdr:nvSpPr>
      <xdr:spPr>
        <a:xfrm>
          <a:off x="6860667" y="5573887"/>
          <a:ext cx="13696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86360</xdr:rowOff>
    </xdr:from>
    <xdr:to>
      <xdr:col>5</xdr:col>
      <xdr:colOff>183007</xdr:colOff>
      <xdr:row>35</xdr:row>
      <xdr:rowOff>86360</xdr:rowOff>
    </xdr:to>
    <xdr:sp macro="_xll.PtreeEvent_ObjectClick" textlink="">
      <xdr:nvSpPr>
        <xdr:cNvPr id="76" name="PTObj_DNode_1_12">
          <a:extLst>
            <a:ext uri="{FF2B5EF4-FFF2-40B4-BE49-F238E27FC236}">
              <a16:creationId xmlns:a16="http://schemas.microsoft.com/office/drawing/2014/main" id="{99ACF7FE-C83B-4290-A42A-0856DFFDD7AF}"/>
            </a:ext>
          </a:extLst>
        </xdr:cNvPr>
        <xdr:cNvSpPr/>
      </xdr:nvSpPr>
      <xdr:spPr>
        <a:xfrm>
          <a:off x="10309987" y="5938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34</xdr:row>
      <xdr:rowOff>87486</xdr:rowOff>
    </xdr:from>
    <xdr:ext cx="463845" cy="180627"/>
    <xdr:sp macro="_xll.PtreeEvent_ObjectClick" textlink="">
      <xdr:nvSpPr>
        <xdr:cNvPr id="79" name="PTObj_DBranchName_1_12">
          <a:extLst>
            <a:ext uri="{FF2B5EF4-FFF2-40B4-BE49-F238E27FC236}">
              <a16:creationId xmlns:a16="http://schemas.microsoft.com/office/drawing/2014/main" id="{39993988-DF3A-450E-8E58-6369177ACDC8}"/>
            </a:ext>
          </a:extLst>
        </xdr:cNvPr>
        <xdr:cNvSpPr txBox="1"/>
      </xdr:nvSpPr>
      <xdr:spPr>
        <a:xfrm>
          <a:off x="9062847" y="593964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6</xdr:col>
      <xdr:colOff>128</xdr:colOff>
      <xdr:row>32</xdr:row>
      <xdr:rowOff>86359</xdr:rowOff>
    </xdr:from>
    <xdr:to>
      <xdr:col>6</xdr:col>
      <xdr:colOff>183008</xdr:colOff>
      <xdr:row>33</xdr:row>
      <xdr:rowOff>86360</xdr:rowOff>
    </xdr:to>
    <xdr:sp macro="_xll.PtreeEvent_ObjectClick" textlink="">
      <xdr:nvSpPr>
        <xdr:cNvPr id="80" name="PTObj_DNode_1_14">
          <a:extLst>
            <a:ext uri="{FF2B5EF4-FFF2-40B4-BE49-F238E27FC236}">
              <a16:creationId xmlns:a16="http://schemas.microsoft.com/office/drawing/2014/main" id="{D85675C8-5DBB-4AE3-8DA9-1AC00D0CCB80}"/>
            </a:ext>
          </a:extLst>
        </xdr:cNvPr>
        <xdr:cNvSpPr/>
      </xdr:nvSpPr>
      <xdr:spPr>
        <a:xfrm rot="-5400000">
          <a:off x="12512167" y="55727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32</xdr:row>
      <xdr:rowOff>87487</xdr:rowOff>
    </xdr:from>
    <xdr:ext cx="782971" cy="180627"/>
    <xdr:sp macro="_xll.PtreeEvent_ObjectClick" textlink="">
      <xdr:nvSpPr>
        <xdr:cNvPr id="83" name="PTObj_DBranchName_1_14">
          <a:extLst>
            <a:ext uri="{FF2B5EF4-FFF2-40B4-BE49-F238E27FC236}">
              <a16:creationId xmlns:a16="http://schemas.microsoft.com/office/drawing/2014/main" id="{5FF5ADBF-6D2C-4189-A7A3-CED0294A6FE6}"/>
            </a:ext>
          </a:extLst>
        </xdr:cNvPr>
        <xdr:cNvSpPr txBox="1"/>
      </xdr:nvSpPr>
      <xdr:spPr>
        <a:xfrm>
          <a:off x="10586847" y="557388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6</xdr:col>
      <xdr:colOff>128</xdr:colOff>
      <xdr:row>36</xdr:row>
      <xdr:rowOff>86359</xdr:rowOff>
    </xdr:from>
    <xdr:to>
      <xdr:col>6</xdr:col>
      <xdr:colOff>183008</xdr:colOff>
      <xdr:row>37</xdr:row>
      <xdr:rowOff>86360</xdr:rowOff>
    </xdr:to>
    <xdr:sp macro="_xll.PtreeEvent_ObjectClick" textlink="">
      <xdr:nvSpPr>
        <xdr:cNvPr id="84" name="PTObj_DNode_1_15">
          <a:extLst>
            <a:ext uri="{FF2B5EF4-FFF2-40B4-BE49-F238E27FC236}">
              <a16:creationId xmlns:a16="http://schemas.microsoft.com/office/drawing/2014/main" id="{C38CF29C-3CE3-4E5C-B8FB-13E63ED84CD7}"/>
            </a:ext>
          </a:extLst>
        </xdr:cNvPr>
        <xdr:cNvSpPr/>
      </xdr:nvSpPr>
      <xdr:spPr>
        <a:xfrm rot="-5400000">
          <a:off x="12512167" y="6304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36</xdr:row>
      <xdr:rowOff>87487</xdr:rowOff>
    </xdr:from>
    <xdr:ext cx="783548" cy="180627"/>
    <xdr:sp macro="_xll.PtreeEvent_ObjectClick" textlink="">
      <xdr:nvSpPr>
        <xdr:cNvPr id="87" name="PTObj_DBranchName_1_15">
          <a:extLst>
            <a:ext uri="{FF2B5EF4-FFF2-40B4-BE49-F238E27FC236}">
              <a16:creationId xmlns:a16="http://schemas.microsoft.com/office/drawing/2014/main" id="{7FCBB540-5133-408D-9266-D30047A122AF}"/>
            </a:ext>
          </a:extLst>
        </xdr:cNvPr>
        <xdr:cNvSpPr txBox="1"/>
      </xdr:nvSpPr>
      <xdr:spPr>
        <a:xfrm>
          <a:off x="10586847" y="6305407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86360</xdr:rowOff>
    </xdr:from>
    <xdr:to>
      <xdr:col>5</xdr:col>
      <xdr:colOff>183007</xdr:colOff>
      <xdr:row>43</xdr:row>
      <xdr:rowOff>86360</xdr:rowOff>
    </xdr:to>
    <xdr:sp macro="_xll.PtreeEvent_ObjectClick" textlink="">
      <xdr:nvSpPr>
        <xdr:cNvPr id="88" name="PTObj_DNode_1_13">
          <a:extLst>
            <a:ext uri="{FF2B5EF4-FFF2-40B4-BE49-F238E27FC236}">
              <a16:creationId xmlns:a16="http://schemas.microsoft.com/office/drawing/2014/main" id="{6608F6AE-5A8F-45FD-89B9-3E1CCB4DF89A}"/>
            </a:ext>
          </a:extLst>
        </xdr:cNvPr>
        <xdr:cNvSpPr/>
      </xdr:nvSpPr>
      <xdr:spPr>
        <a:xfrm>
          <a:off x="10309987" y="70358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42</xdr:row>
      <xdr:rowOff>87486</xdr:rowOff>
    </xdr:from>
    <xdr:ext cx="420500" cy="180627"/>
    <xdr:sp macro="_xll.PtreeEvent_ObjectClick" textlink="">
      <xdr:nvSpPr>
        <xdr:cNvPr id="91" name="PTObj_DBranchName_1_13">
          <a:extLst>
            <a:ext uri="{FF2B5EF4-FFF2-40B4-BE49-F238E27FC236}">
              <a16:creationId xmlns:a16="http://schemas.microsoft.com/office/drawing/2014/main" id="{5099DD86-921E-4C1F-8CDF-A70F6583FD72}"/>
            </a:ext>
          </a:extLst>
        </xdr:cNvPr>
        <xdr:cNvSpPr txBox="1"/>
      </xdr:nvSpPr>
      <xdr:spPr>
        <a:xfrm>
          <a:off x="9062847" y="7036926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6</xdr:col>
      <xdr:colOff>128</xdr:colOff>
      <xdr:row>40</xdr:row>
      <xdr:rowOff>86359</xdr:rowOff>
    </xdr:from>
    <xdr:to>
      <xdr:col>6</xdr:col>
      <xdr:colOff>183008</xdr:colOff>
      <xdr:row>41</xdr:row>
      <xdr:rowOff>86360</xdr:rowOff>
    </xdr:to>
    <xdr:sp macro="_xll.PtreeEvent_ObjectClick" textlink="">
      <xdr:nvSpPr>
        <xdr:cNvPr id="92" name="PTObj_DNode_1_16">
          <a:extLst>
            <a:ext uri="{FF2B5EF4-FFF2-40B4-BE49-F238E27FC236}">
              <a16:creationId xmlns:a16="http://schemas.microsoft.com/office/drawing/2014/main" id="{13C3D41A-A8F6-499E-A379-7716ADC32F3B}"/>
            </a:ext>
          </a:extLst>
        </xdr:cNvPr>
        <xdr:cNvSpPr/>
      </xdr:nvSpPr>
      <xdr:spPr>
        <a:xfrm rot="-5400000">
          <a:off x="12512167" y="70358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40</xdr:row>
      <xdr:rowOff>87486</xdr:rowOff>
    </xdr:from>
    <xdr:ext cx="589200" cy="180627"/>
    <xdr:sp macro="_xll.PtreeEvent_ObjectClick" textlink="">
      <xdr:nvSpPr>
        <xdr:cNvPr id="95" name="PTObj_DBranchName_1_16">
          <a:extLst>
            <a:ext uri="{FF2B5EF4-FFF2-40B4-BE49-F238E27FC236}">
              <a16:creationId xmlns:a16="http://schemas.microsoft.com/office/drawing/2014/main" id="{68369D92-C231-45F2-9771-BE0439F1E2C3}"/>
            </a:ext>
          </a:extLst>
        </xdr:cNvPr>
        <xdr:cNvSpPr txBox="1"/>
      </xdr:nvSpPr>
      <xdr:spPr>
        <a:xfrm>
          <a:off x="10586847" y="7036926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6</xdr:col>
      <xdr:colOff>128</xdr:colOff>
      <xdr:row>44</xdr:row>
      <xdr:rowOff>86359</xdr:rowOff>
    </xdr:from>
    <xdr:to>
      <xdr:col>6</xdr:col>
      <xdr:colOff>183008</xdr:colOff>
      <xdr:row>45</xdr:row>
      <xdr:rowOff>86360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E2548E84-3C51-4439-8962-AEDB273CB7E2}"/>
            </a:ext>
          </a:extLst>
        </xdr:cNvPr>
        <xdr:cNvSpPr/>
      </xdr:nvSpPr>
      <xdr:spPr>
        <a:xfrm rot="-5400000">
          <a:off x="12512167" y="7767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44</xdr:row>
      <xdr:rowOff>87487</xdr:rowOff>
    </xdr:from>
    <xdr:ext cx="719749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069810B3-58E6-4224-8E4F-5812AEA90090}"/>
            </a:ext>
          </a:extLst>
        </xdr:cNvPr>
        <xdr:cNvSpPr txBox="1"/>
      </xdr:nvSpPr>
      <xdr:spPr>
        <a:xfrm>
          <a:off x="10586847" y="7768447"/>
          <a:ext cx="719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2</xdr:col>
      <xdr:colOff>127</xdr:colOff>
      <xdr:row>52</xdr:row>
      <xdr:rowOff>86360</xdr:rowOff>
    </xdr:from>
    <xdr:to>
      <xdr:col>2</xdr:col>
      <xdr:colOff>183007</xdr:colOff>
      <xdr:row>53</xdr:row>
      <xdr:rowOff>86360</xdr:rowOff>
    </xdr:to>
    <xdr:sp macro="_xll.PtreeEvent_ObjectClick" textlink="">
      <xdr:nvSpPr>
        <xdr:cNvPr id="104" name="PTObj_DNode_1_4">
          <a:extLst>
            <a:ext uri="{FF2B5EF4-FFF2-40B4-BE49-F238E27FC236}">
              <a16:creationId xmlns:a16="http://schemas.microsoft.com/office/drawing/2014/main" id="{89C682FE-F690-412B-B558-5FA1CD0694E6}"/>
            </a:ext>
          </a:extLst>
        </xdr:cNvPr>
        <xdr:cNvSpPr/>
      </xdr:nvSpPr>
      <xdr:spPr>
        <a:xfrm>
          <a:off x="5067427" y="9230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52</xdr:row>
      <xdr:rowOff>87486</xdr:rowOff>
    </xdr:from>
    <xdr:ext cx="1369670" cy="180627"/>
    <xdr:sp macro="_xll.PtreeEvent_ObjectClick" textlink="">
      <xdr:nvSpPr>
        <xdr:cNvPr id="107" name="PTObj_DBranchName_1_4">
          <a:extLst>
            <a:ext uri="{FF2B5EF4-FFF2-40B4-BE49-F238E27FC236}">
              <a16:creationId xmlns:a16="http://schemas.microsoft.com/office/drawing/2014/main" id="{AAC9581A-0817-447C-9088-41E2A529FD81}"/>
            </a:ext>
          </a:extLst>
        </xdr:cNvPr>
        <xdr:cNvSpPr txBox="1"/>
      </xdr:nvSpPr>
      <xdr:spPr>
        <a:xfrm>
          <a:off x="3149727" y="9231486"/>
          <a:ext cx="136967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3</xdr:col>
      <xdr:colOff>127</xdr:colOff>
      <xdr:row>48</xdr:row>
      <xdr:rowOff>86360</xdr:rowOff>
    </xdr:from>
    <xdr:to>
      <xdr:col>3</xdr:col>
      <xdr:colOff>183007</xdr:colOff>
      <xdr:row>49</xdr:row>
      <xdr:rowOff>86360</xdr:rowOff>
    </xdr:to>
    <xdr:sp macro="_xll.PtreeEvent_ObjectClick" textlink="">
      <xdr:nvSpPr>
        <xdr:cNvPr id="108" name="PTObj_DNode_1_18">
          <a:extLst>
            <a:ext uri="{FF2B5EF4-FFF2-40B4-BE49-F238E27FC236}">
              <a16:creationId xmlns:a16="http://schemas.microsoft.com/office/drawing/2014/main" id="{EE13CD9A-27A2-424C-981B-FBC3D1B0E87C}"/>
            </a:ext>
          </a:extLst>
        </xdr:cNvPr>
        <xdr:cNvSpPr/>
      </xdr:nvSpPr>
      <xdr:spPr>
        <a:xfrm>
          <a:off x="659904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48</xdr:row>
      <xdr:rowOff>87486</xdr:rowOff>
    </xdr:from>
    <xdr:ext cx="463845" cy="180627"/>
    <xdr:sp macro="_xll.PtreeEvent_ObjectClick" textlink="">
      <xdr:nvSpPr>
        <xdr:cNvPr id="111" name="PTObj_DBranchName_1_18">
          <a:extLst>
            <a:ext uri="{FF2B5EF4-FFF2-40B4-BE49-F238E27FC236}">
              <a16:creationId xmlns:a16="http://schemas.microsoft.com/office/drawing/2014/main" id="{1E675BA1-6571-44C0-AA4F-CB41BF18A681}"/>
            </a:ext>
          </a:extLst>
        </xdr:cNvPr>
        <xdr:cNvSpPr txBox="1"/>
      </xdr:nvSpPr>
      <xdr:spPr>
        <a:xfrm>
          <a:off x="5351907" y="849996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126</xdr:colOff>
      <xdr:row>46</xdr:row>
      <xdr:rowOff>86361</xdr:rowOff>
    </xdr:from>
    <xdr:to>
      <xdr:col>4</xdr:col>
      <xdr:colOff>183007</xdr:colOff>
      <xdr:row>47</xdr:row>
      <xdr:rowOff>86361</xdr:rowOff>
    </xdr:to>
    <xdr:sp macro="_xll.PtreeEvent_ObjectClick" textlink="">
      <xdr:nvSpPr>
        <xdr:cNvPr id="112" name="PTObj_DNode_1_19">
          <a:extLst>
            <a:ext uri="{FF2B5EF4-FFF2-40B4-BE49-F238E27FC236}">
              <a16:creationId xmlns:a16="http://schemas.microsoft.com/office/drawing/2014/main" id="{628EDC49-55C6-4FB3-8DE8-FA57EE01E2DC}"/>
            </a:ext>
          </a:extLst>
        </xdr:cNvPr>
        <xdr:cNvSpPr/>
      </xdr:nvSpPr>
      <xdr:spPr>
        <a:xfrm rot="-5400000">
          <a:off x="8801227" y="8133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46</xdr:row>
      <xdr:rowOff>87487</xdr:rowOff>
    </xdr:from>
    <xdr:ext cx="782971" cy="180627"/>
    <xdr:sp macro="_xll.PtreeEvent_ObjectClick" textlink="">
      <xdr:nvSpPr>
        <xdr:cNvPr id="115" name="PTObj_DBranchName_1_19">
          <a:extLst>
            <a:ext uri="{FF2B5EF4-FFF2-40B4-BE49-F238E27FC236}">
              <a16:creationId xmlns:a16="http://schemas.microsoft.com/office/drawing/2014/main" id="{F3248816-E93A-4E02-A6CC-5A9DB8C08ED9}"/>
            </a:ext>
          </a:extLst>
        </xdr:cNvPr>
        <xdr:cNvSpPr txBox="1"/>
      </xdr:nvSpPr>
      <xdr:spPr>
        <a:xfrm>
          <a:off x="6875907" y="813420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86360</xdr:rowOff>
    </xdr:from>
    <xdr:to>
      <xdr:col>4</xdr:col>
      <xdr:colOff>183007</xdr:colOff>
      <xdr:row>51</xdr:row>
      <xdr:rowOff>86360</xdr:rowOff>
    </xdr:to>
    <xdr:sp macro="_xll.PtreeEvent_ObjectClick" textlink="">
      <xdr:nvSpPr>
        <xdr:cNvPr id="116" name="PTObj_DNode_1_20">
          <a:extLst>
            <a:ext uri="{FF2B5EF4-FFF2-40B4-BE49-F238E27FC236}">
              <a16:creationId xmlns:a16="http://schemas.microsoft.com/office/drawing/2014/main" id="{6855A4BE-E64F-4740-989C-45C4235E2455}"/>
            </a:ext>
          </a:extLst>
        </xdr:cNvPr>
        <xdr:cNvSpPr/>
      </xdr:nvSpPr>
      <xdr:spPr>
        <a:xfrm rot="-5400000">
          <a:off x="8801227" y="8864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50</xdr:row>
      <xdr:rowOff>87486</xdr:rowOff>
    </xdr:from>
    <xdr:ext cx="783548" cy="180627"/>
    <xdr:sp macro="_xll.PtreeEvent_ObjectClick" textlink="">
      <xdr:nvSpPr>
        <xdr:cNvPr id="119" name="PTObj_DBranchName_1_20">
          <a:extLst>
            <a:ext uri="{FF2B5EF4-FFF2-40B4-BE49-F238E27FC236}">
              <a16:creationId xmlns:a16="http://schemas.microsoft.com/office/drawing/2014/main" id="{C1F21846-FBFB-4B3A-8907-A1DF2C74C12B}"/>
            </a:ext>
          </a:extLst>
        </xdr:cNvPr>
        <xdr:cNvSpPr txBox="1"/>
      </xdr:nvSpPr>
      <xdr:spPr>
        <a:xfrm>
          <a:off x="6875907" y="8865726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56</xdr:row>
      <xdr:rowOff>86360</xdr:rowOff>
    </xdr:from>
    <xdr:to>
      <xdr:col>3</xdr:col>
      <xdr:colOff>183007</xdr:colOff>
      <xdr:row>57</xdr:row>
      <xdr:rowOff>86361</xdr:rowOff>
    </xdr:to>
    <xdr:sp macro="_xll.PtreeEvent_ObjectClick" textlink="">
      <xdr:nvSpPr>
        <xdr:cNvPr id="120" name="PTObj_DNode_1_21">
          <a:extLst>
            <a:ext uri="{FF2B5EF4-FFF2-40B4-BE49-F238E27FC236}">
              <a16:creationId xmlns:a16="http://schemas.microsoft.com/office/drawing/2014/main" id="{F465B982-D5FC-4DA6-BA15-5180D03B68FC}"/>
            </a:ext>
          </a:extLst>
        </xdr:cNvPr>
        <xdr:cNvSpPr/>
      </xdr:nvSpPr>
      <xdr:spPr>
        <a:xfrm>
          <a:off x="6599047" y="99618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56</xdr:row>
      <xdr:rowOff>87487</xdr:rowOff>
    </xdr:from>
    <xdr:ext cx="420500" cy="180627"/>
    <xdr:sp macro="_xll.PtreeEvent_ObjectClick" textlink="">
      <xdr:nvSpPr>
        <xdr:cNvPr id="123" name="PTObj_DBranchName_1_21">
          <a:extLst>
            <a:ext uri="{FF2B5EF4-FFF2-40B4-BE49-F238E27FC236}">
              <a16:creationId xmlns:a16="http://schemas.microsoft.com/office/drawing/2014/main" id="{0128C622-501F-4826-BE61-CA41CE1B04AB}"/>
            </a:ext>
          </a:extLst>
        </xdr:cNvPr>
        <xdr:cNvSpPr txBox="1"/>
      </xdr:nvSpPr>
      <xdr:spPr>
        <a:xfrm>
          <a:off x="5351907" y="996300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86360</xdr:rowOff>
    </xdr:from>
    <xdr:to>
      <xdr:col>4</xdr:col>
      <xdr:colOff>183007</xdr:colOff>
      <xdr:row>55</xdr:row>
      <xdr:rowOff>86360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DD56DAC3-351E-4074-8468-8FEBD4B2394B}"/>
            </a:ext>
          </a:extLst>
        </xdr:cNvPr>
        <xdr:cNvSpPr/>
      </xdr:nvSpPr>
      <xdr:spPr>
        <a:xfrm rot="-5400000">
          <a:off x="8801227" y="9596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54</xdr:row>
      <xdr:rowOff>87487</xdr:rowOff>
    </xdr:from>
    <xdr:ext cx="589199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E213D587-E2AC-490E-98FB-8802F248192E}"/>
            </a:ext>
          </a:extLst>
        </xdr:cNvPr>
        <xdr:cNvSpPr txBox="1"/>
      </xdr:nvSpPr>
      <xdr:spPr>
        <a:xfrm>
          <a:off x="6875907" y="9597247"/>
          <a:ext cx="5891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86360</xdr:rowOff>
    </xdr:from>
    <xdr:to>
      <xdr:col>4</xdr:col>
      <xdr:colOff>183007</xdr:colOff>
      <xdr:row>59</xdr:row>
      <xdr:rowOff>86360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67EC832B-4F27-484C-B010-CE4DEA35A1D1}"/>
            </a:ext>
          </a:extLst>
        </xdr:cNvPr>
        <xdr:cNvSpPr/>
      </xdr:nvSpPr>
      <xdr:spPr>
        <a:xfrm rot="-5400000">
          <a:off x="8801227" y="10327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58</xdr:row>
      <xdr:rowOff>87486</xdr:rowOff>
    </xdr:from>
    <xdr:ext cx="719748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E61E9566-F20F-43F2-B7E7-88761C4658DD}"/>
            </a:ext>
          </a:extLst>
        </xdr:cNvPr>
        <xdr:cNvSpPr txBox="1"/>
      </xdr:nvSpPr>
      <xdr:spPr>
        <a:xfrm>
          <a:off x="6875907" y="10328766"/>
          <a:ext cx="7197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2" name="gwm_13944          ">
          <a:extLst xmlns:a="http://schemas.openxmlformats.org/drawingml/2006/main">
            <a:ext uri="{FF2B5EF4-FFF2-40B4-BE49-F238E27FC236}">
              <a16:creationId xmlns:a16="http://schemas.microsoft.com/office/drawing/2014/main" id="{3BC18F65-F60B-4607-9D8E-C358A713C06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3" name="gwm_13944         ">
          <a:extLst xmlns:a="http://schemas.openxmlformats.org/drawingml/2006/main">
            <a:ext uri="{FF2B5EF4-FFF2-40B4-BE49-F238E27FC236}">
              <a16:creationId xmlns:a16="http://schemas.microsoft.com/office/drawing/2014/main" id="{7EB50A03-750D-4B1D-BF85-F8E0FB59A00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4" name="gwm_13944        ">
          <a:extLst xmlns:a="http://schemas.openxmlformats.org/drawingml/2006/main">
            <a:ext uri="{FF2B5EF4-FFF2-40B4-BE49-F238E27FC236}">
              <a16:creationId xmlns:a16="http://schemas.microsoft.com/office/drawing/2014/main" id="{030CE528-761B-426B-A00A-5F2C714EAF2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5" name="gwm_13944       ">
          <a:extLst xmlns:a="http://schemas.openxmlformats.org/drawingml/2006/main">
            <a:ext uri="{FF2B5EF4-FFF2-40B4-BE49-F238E27FC236}">
              <a16:creationId xmlns:a16="http://schemas.microsoft.com/office/drawing/2014/main" id="{50023910-E741-4F53-96C0-77DC1C8C0B1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6" name="gwm_13944      ">
          <a:extLst xmlns:a="http://schemas.openxmlformats.org/drawingml/2006/main">
            <a:ext uri="{FF2B5EF4-FFF2-40B4-BE49-F238E27FC236}">
              <a16:creationId xmlns:a16="http://schemas.microsoft.com/office/drawing/2014/main" id="{6ED08FBE-6BEF-4D07-BE0D-88F86BD7DD6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574040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03656-A9D8-4887-866B-1287C0525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2" name="gwm_485          ">
          <a:extLst xmlns:a="http://schemas.openxmlformats.org/drawingml/2006/main">
            <a:ext uri="{FF2B5EF4-FFF2-40B4-BE49-F238E27FC236}">
              <a16:creationId xmlns:a16="http://schemas.microsoft.com/office/drawing/2014/main" id="{9652F7E4-8798-4903-A660-6B10AB68AF5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3" name="gwm_485         ">
          <a:extLst xmlns:a="http://schemas.openxmlformats.org/drawingml/2006/main">
            <a:ext uri="{FF2B5EF4-FFF2-40B4-BE49-F238E27FC236}">
              <a16:creationId xmlns:a16="http://schemas.microsoft.com/office/drawing/2014/main" id="{6CAABFEB-5690-481C-B1EB-538C17E7B8F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4" name="gwm_485        ">
          <a:extLst xmlns:a="http://schemas.openxmlformats.org/drawingml/2006/main">
            <a:ext uri="{FF2B5EF4-FFF2-40B4-BE49-F238E27FC236}">
              <a16:creationId xmlns:a16="http://schemas.microsoft.com/office/drawing/2014/main" id="{158D0B61-7090-44FB-97CE-5E74FFDF26A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5" name="gwm_485       ">
          <a:extLst xmlns:a="http://schemas.openxmlformats.org/drawingml/2006/main">
            <a:ext uri="{FF2B5EF4-FFF2-40B4-BE49-F238E27FC236}">
              <a16:creationId xmlns:a16="http://schemas.microsoft.com/office/drawing/2014/main" id="{611BA166-E265-4686-AF05-8227B4B1D6C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6" name="gwm_485      ">
          <a:extLst xmlns:a="http://schemas.openxmlformats.org/drawingml/2006/main">
            <a:ext uri="{FF2B5EF4-FFF2-40B4-BE49-F238E27FC236}">
              <a16:creationId xmlns:a16="http://schemas.microsoft.com/office/drawing/2014/main" id="{A3696F49-FCC1-42C4-948D-1C8A659F5A7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25400</xdr:colOff>
      <xdr:row>31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B2B13-44EA-4A93-8620-91556B618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2" name="gwm_12997          ">
          <a:extLst xmlns:a="http://schemas.openxmlformats.org/drawingml/2006/main">
            <a:ext uri="{FF2B5EF4-FFF2-40B4-BE49-F238E27FC236}">
              <a16:creationId xmlns:a16="http://schemas.microsoft.com/office/drawing/2014/main" id="{26FF136D-B5D7-4EEB-A27C-2F59F4D13A25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3" name="gwm_12997         ">
          <a:extLst xmlns:a="http://schemas.openxmlformats.org/drawingml/2006/main">
            <a:ext uri="{FF2B5EF4-FFF2-40B4-BE49-F238E27FC236}">
              <a16:creationId xmlns:a16="http://schemas.microsoft.com/office/drawing/2014/main" id="{9F582650-9DA6-4004-B1FF-DC3CD4E54E0F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4" name="gwm_12997        ">
          <a:extLst xmlns:a="http://schemas.openxmlformats.org/drawingml/2006/main">
            <a:ext uri="{FF2B5EF4-FFF2-40B4-BE49-F238E27FC236}">
              <a16:creationId xmlns:a16="http://schemas.microsoft.com/office/drawing/2014/main" id="{558324C9-274F-467F-8DDA-0C8185597E61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5" name="gwm_12997       ">
          <a:extLst xmlns:a="http://schemas.openxmlformats.org/drawingml/2006/main">
            <a:ext uri="{FF2B5EF4-FFF2-40B4-BE49-F238E27FC236}">
              <a16:creationId xmlns:a16="http://schemas.microsoft.com/office/drawing/2014/main" id="{D18B43C4-709C-4CDA-B881-F2A78D1A5D77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6" name="gwm_12997      ">
          <a:extLst xmlns:a="http://schemas.openxmlformats.org/drawingml/2006/main">
            <a:ext uri="{FF2B5EF4-FFF2-40B4-BE49-F238E27FC236}">
              <a16:creationId xmlns:a16="http://schemas.microsoft.com/office/drawing/2014/main" id="{71279CF5-14A0-4EC3-AFB5-03D0710D7431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24</xdr:row>
      <xdr:rowOff>177800</xdr:rowOff>
    </xdr:from>
    <xdr:to>
      <xdr:col>6</xdr:col>
      <xdr:colOff>127</xdr:colOff>
      <xdr:row>24</xdr:row>
      <xdr:rowOff>177800</xdr:rowOff>
    </xdr:to>
    <xdr:cxnSp macro="">
      <xdr:nvCxnSpPr>
        <xdr:cNvPr id="18" name="PTObj_DBranchHLine_1_16">
          <a:extLst>
            <a:ext uri="{FF2B5EF4-FFF2-40B4-BE49-F238E27FC236}">
              <a16:creationId xmlns:a16="http://schemas.microsoft.com/office/drawing/2014/main" id="{E787D526-45C7-40C2-90FE-59475F8FCCEA}"/>
            </a:ext>
          </a:extLst>
        </xdr:cNvPr>
        <xdr:cNvCxnSpPr/>
      </xdr:nvCxnSpPr>
      <xdr:spPr>
        <a:xfrm>
          <a:off x="8727567" y="749300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24</xdr:row>
      <xdr:rowOff>177800</xdr:rowOff>
    </xdr:from>
    <xdr:to>
      <xdr:col>5</xdr:col>
      <xdr:colOff>238887</xdr:colOff>
      <xdr:row>26</xdr:row>
      <xdr:rowOff>172720</xdr:rowOff>
    </xdr:to>
    <xdr:cxnSp macro="">
      <xdr:nvCxnSpPr>
        <xdr:cNvPr id="19" name="PTObj_DBranchDLine_1_16">
          <a:extLst>
            <a:ext uri="{FF2B5EF4-FFF2-40B4-BE49-F238E27FC236}">
              <a16:creationId xmlns:a16="http://schemas.microsoft.com/office/drawing/2014/main" id="{FCA98049-541E-494F-B06D-119AB8B72C1D}"/>
            </a:ext>
          </a:extLst>
        </xdr:cNvPr>
        <xdr:cNvCxnSpPr/>
      </xdr:nvCxnSpPr>
      <xdr:spPr>
        <a:xfrm flipV="1">
          <a:off x="8575167" y="7493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26</xdr:row>
      <xdr:rowOff>177800</xdr:rowOff>
    </xdr:from>
    <xdr:to>
      <xdr:col>5</xdr:col>
      <xdr:colOff>127</xdr:colOff>
      <xdr:row>26</xdr:row>
      <xdr:rowOff>177800</xdr:rowOff>
    </xdr:to>
    <xdr:cxnSp macro="">
      <xdr:nvCxnSpPr>
        <xdr:cNvPr id="20" name="PTObj_DBranchHLine_1_13">
          <a:extLst>
            <a:ext uri="{FF2B5EF4-FFF2-40B4-BE49-F238E27FC236}">
              <a16:creationId xmlns:a16="http://schemas.microsoft.com/office/drawing/2014/main" id="{7DDC8285-793B-42DD-9C82-A020F135DA2D}"/>
            </a:ext>
          </a:extLst>
        </xdr:cNvPr>
        <xdr:cNvCxnSpPr/>
      </xdr:nvCxnSpPr>
      <xdr:spPr>
        <a:xfrm>
          <a:off x="7424547" y="7858760"/>
          <a:ext cx="10642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22</xdr:row>
      <xdr:rowOff>172720</xdr:rowOff>
    </xdr:from>
    <xdr:to>
      <xdr:col>4</xdr:col>
      <xdr:colOff>238887</xdr:colOff>
      <xdr:row>26</xdr:row>
      <xdr:rowOff>177800</xdr:rowOff>
    </xdr:to>
    <xdr:cxnSp macro="">
      <xdr:nvCxnSpPr>
        <xdr:cNvPr id="21" name="PTObj_DBranchDLine_1_13">
          <a:extLst>
            <a:ext uri="{FF2B5EF4-FFF2-40B4-BE49-F238E27FC236}">
              <a16:creationId xmlns:a16="http://schemas.microsoft.com/office/drawing/2014/main" id="{865F94BF-4BC8-482C-91DD-975BCCF4FC97}"/>
            </a:ext>
          </a:extLst>
        </xdr:cNvPr>
        <xdr:cNvCxnSpPr/>
      </xdr:nvCxnSpPr>
      <xdr:spPr>
        <a:xfrm>
          <a:off x="7272147" y="71221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20</xdr:row>
      <xdr:rowOff>177800</xdr:rowOff>
    </xdr:from>
    <xdr:to>
      <xdr:col>6</xdr:col>
      <xdr:colOff>127</xdr:colOff>
      <xdr:row>20</xdr:row>
      <xdr:rowOff>177800</xdr:rowOff>
    </xdr:to>
    <xdr:cxnSp macro="">
      <xdr:nvCxnSpPr>
        <xdr:cNvPr id="22" name="PTObj_DBranchHLine_1_15">
          <a:extLst>
            <a:ext uri="{FF2B5EF4-FFF2-40B4-BE49-F238E27FC236}">
              <a16:creationId xmlns:a16="http://schemas.microsoft.com/office/drawing/2014/main" id="{448BA2E8-712C-4F27-A43C-0C3A57ECEEC7}"/>
            </a:ext>
          </a:extLst>
        </xdr:cNvPr>
        <xdr:cNvCxnSpPr/>
      </xdr:nvCxnSpPr>
      <xdr:spPr>
        <a:xfrm>
          <a:off x="8727567" y="676148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18</xdr:row>
      <xdr:rowOff>172720</xdr:rowOff>
    </xdr:from>
    <xdr:to>
      <xdr:col>5</xdr:col>
      <xdr:colOff>238887</xdr:colOff>
      <xdr:row>20</xdr:row>
      <xdr:rowOff>177800</xdr:rowOff>
    </xdr:to>
    <xdr:cxnSp macro="">
      <xdr:nvCxnSpPr>
        <xdr:cNvPr id="23" name="PTObj_DBranchDLine_1_15">
          <a:extLst>
            <a:ext uri="{FF2B5EF4-FFF2-40B4-BE49-F238E27FC236}">
              <a16:creationId xmlns:a16="http://schemas.microsoft.com/office/drawing/2014/main" id="{1B98F36A-F05B-4C5E-B147-CFB99E56B9C1}"/>
            </a:ext>
          </a:extLst>
        </xdr:cNvPr>
        <xdr:cNvCxnSpPr/>
      </xdr:nvCxnSpPr>
      <xdr:spPr>
        <a:xfrm>
          <a:off x="8575167" y="6390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16</xdr:row>
      <xdr:rowOff>177800</xdr:rowOff>
    </xdr:from>
    <xdr:to>
      <xdr:col>6</xdr:col>
      <xdr:colOff>127</xdr:colOff>
      <xdr:row>16</xdr:row>
      <xdr:rowOff>177800</xdr:rowOff>
    </xdr:to>
    <xdr:cxnSp macro="">
      <xdr:nvCxnSpPr>
        <xdr:cNvPr id="24" name="PTObj_DBranchHLine_1_14">
          <a:extLst>
            <a:ext uri="{FF2B5EF4-FFF2-40B4-BE49-F238E27FC236}">
              <a16:creationId xmlns:a16="http://schemas.microsoft.com/office/drawing/2014/main" id="{8E557704-F24E-48E5-9686-F440F6A98FE9}"/>
            </a:ext>
          </a:extLst>
        </xdr:cNvPr>
        <xdr:cNvCxnSpPr/>
      </xdr:nvCxnSpPr>
      <xdr:spPr>
        <a:xfrm>
          <a:off x="8727567" y="602996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16</xdr:row>
      <xdr:rowOff>177800</xdr:rowOff>
    </xdr:from>
    <xdr:to>
      <xdr:col>5</xdr:col>
      <xdr:colOff>238887</xdr:colOff>
      <xdr:row>18</xdr:row>
      <xdr:rowOff>172720</xdr:rowOff>
    </xdr:to>
    <xdr:cxnSp macro="">
      <xdr:nvCxnSpPr>
        <xdr:cNvPr id="25" name="PTObj_DBranchDLine_1_14">
          <a:extLst>
            <a:ext uri="{FF2B5EF4-FFF2-40B4-BE49-F238E27FC236}">
              <a16:creationId xmlns:a16="http://schemas.microsoft.com/office/drawing/2014/main" id="{39365F31-6B59-430B-A6DD-CC1DDB424EC4}"/>
            </a:ext>
          </a:extLst>
        </xdr:cNvPr>
        <xdr:cNvCxnSpPr/>
      </xdr:nvCxnSpPr>
      <xdr:spPr>
        <a:xfrm flipV="1">
          <a:off x="8575167" y="60299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18</xdr:row>
      <xdr:rowOff>177800</xdr:rowOff>
    </xdr:from>
    <xdr:to>
      <xdr:col>5</xdr:col>
      <xdr:colOff>127</xdr:colOff>
      <xdr:row>18</xdr:row>
      <xdr:rowOff>177800</xdr:rowOff>
    </xdr:to>
    <xdr:cxnSp macro="">
      <xdr:nvCxnSpPr>
        <xdr:cNvPr id="26" name="PTObj_DBranchHLine_1_12">
          <a:extLst>
            <a:ext uri="{FF2B5EF4-FFF2-40B4-BE49-F238E27FC236}">
              <a16:creationId xmlns:a16="http://schemas.microsoft.com/office/drawing/2014/main" id="{03CFBCC7-2395-465E-A8F6-884DB83635C9}"/>
            </a:ext>
          </a:extLst>
        </xdr:cNvPr>
        <xdr:cNvCxnSpPr/>
      </xdr:nvCxnSpPr>
      <xdr:spPr>
        <a:xfrm>
          <a:off x="7424547" y="6395720"/>
          <a:ext cx="10642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18</xdr:row>
      <xdr:rowOff>177800</xdr:rowOff>
    </xdr:from>
    <xdr:to>
      <xdr:col>4</xdr:col>
      <xdr:colOff>238887</xdr:colOff>
      <xdr:row>22</xdr:row>
      <xdr:rowOff>172720</xdr:rowOff>
    </xdr:to>
    <xdr:cxnSp macro="">
      <xdr:nvCxnSpPr>
        <xdr:cNvPr id="27" name="PTObj_DBranchDLine_1_12">
          <a:extLst>
            <a:ext uri="{FF2B5EF4-FFF2-40B4-BE49-F238E27FC236}">
              <a16:creationId xmlns:a16="http://schemas.microsoft.com/office/drawing/2014/main" id="{3559C3D5-92F2-42B1-84B9-F8CDB93BA6BB}"/>
            </a:ext>
          </a:extLst>
        </xdr:cNvPr>
        <xdr:cNvCxnSpPr/>
      </xdr:nvCxnSpPr>
      <xdr:spPr>
        <a:xfrm flipV="1">
          <a:off x="7272147" y="639572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22</xdr:row>
      <xdr:rowOff>177800</xdr:rowOff>
    </xdr:from>
    <xdr:to>
      <xdr:col>4</xdr:col>
      <xdr:colOff>127</xdr:colOff>
      <xdr:row>22</xdr:row>
      <xdr:rowOff>177800</xdr:rowOff>
    </xdr:to>
    <xdr:cxnSp macro="">
      <xdr:nvCxnSpPr>
        <xdr:cNvPr id="28" name="PTObj_DBranchHLine_1_11">
          <a:extLst>
            <a:ext uri="{FF2B5EF4-FFF2-40B4-BE49-F238E27FC236}">
              <a16:creationId xmlns:a16="http://schemas.microsoft.com/office/drawing/2014/main" id="{6078E463-6FF4-414B-8E75-D47C980C3C90}"/>
            </a:ext>
          </a:extLst>
        </xdr:cNvPr>
        <xdr:cNvCxnSpPr/>
      </xdr:nvCxnSpPr>
      <xdr:spPr>
        <a:xfrm>
          <a:off x="5489067" y="7127240"/>
          <a:ext cx="1696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14</xdr:row>
      <xdr:rowOff>172720</xdr:rowOff>
    </xdr:from>
    <xdr:to>
      <xdr:col>3</xdr:col>
      <xdr:colOff>238887</xdr:colOff>
      <xdr:row>22</xdr:row>
      <xdr:rowOff>177800</xdr:rowOff>
    </xdr:to>
    <xdr:cxnSp macro="">
      <xdr:nvCxnSpPr>
        <xdr:cNvPr id="29" name="PTObj_DBranchDLine_1_11">
          <a:extLst>
            <a:ext uri="{FF2B5EF4-FFF2-40B4-BE49-F238E27FC236}">
              <a16:creationId xmlns:a16="http://schemas.microsoft.com/office/drawing/2014/main" id="{C2C4AA64-7478-4451-B4EF-512F83AB318C}"/>
            </a:ext>
          </a:extLst>
        </xdr:cNvPr>
        <xdr:cNvCxnSpPr/>
      </xdr:nvCxnSpPr>
      <xdr:spPr>
        <a:xfrm>
          <a:off x="5336667" y="5293360"/>
          <a:ext cx="152400" cy="18338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14</xdr:row>
      <xdr:rowOff>177800</xdr:rowOff>
    </xdr:from>
    <xdr:to>
      <xdr:col>3</xdr:col>
      <xdr:colOff>127</xdr:colOff>
      <xdr:row>14</xdr:row>
      <xdr:rowOff>177800</xdr:rowOff>
    </xdr:to>
    <xdr:cxnSp macro="">
      <xdr:nvCxnSpPr>
        <xdr:cNvPr id="34" name="PTObj_DBranchHLine_1_6">
          <a:extLst>
            <a:ext uri="{FF2B5EF4-FFF2-40B4-BE49-F238E27FC236}">
              <a16:creationId xmlns:a16="http://schemas.microsoft.com/office/drawing/2014/main" id="{4BF722A1-5402-4277-A726-3A3E82946DC6}"/>
            </a:ext>
          </a:extLst>
        </xdr:cNvPr>
        <xdr:cNvCxnSpPr/>
      </xdr:nvCxnSpPr>
      <xdr:spPr>
        <a:xfrm>
          <a:off x="4147947" y="5298440"/>
          <a:ext cx="11023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12</xdr:row>
      <xdr:rowOff>172720</xdr:rowOff>
    </xdr:from>
    <xdr:to>
      <xdr:col>2</xdr:col>
      <xdr:colOff>238887</xdr:colOff>
      <xdr:row>14</xdr:row>
      <xdr:rowOff>177800</xdr:rowOff>
    </xdr:to>
    <xdr:cxnSp macro="">
      <xdr:nvCxnSpPr>
        <xdr:cNvPr id="35" name="PTObj_DBranchDLine_1_6">
          <a:extLst>
            <a:ext uri="{FF2B5EF4-FFF2-40B4-BE49-F238E27FC236}">
              <a16:creationId xmlns:a16="http://schemas.microsoft.com/office/drawing/2014/main" id="{B0BFA2D7-2670-4554-AE0E-D26CA829E658}"/>
            </a:ext>
          </a:extLst>
        </xdr:cNvPr>
        <xdr:cNvCxnSpPr/>
      </xdr:nvCxnSpPr>
      <xdr:spPr>
        <a:xfrm>
          <a:off x="3995547" y="45618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10</xdr:row>
      <xdr:rowOff>177800</xdr:rowOff>
    </xdr:from>
    <xdr:to>
      <xdr:col>4</xdr:col>
      <xdr:colOff>127</xdr:colOff>
      <xdr:row>10</xdr:row>
      <xdr:rowOff>177800</xdr:rowOff>
    </xdr:to>
    <xdr:cxnSp macro="">
      <xdr:nvCxnSpPr>
        <xdr:cNvPr id="36" name="PTObj_DBranchHLine_1_8">
          <a:extLst>
            <a:ext uri="{FF2B5EF4-FFF2-40B4-BE49-F238E27FC236}">
              <a16:creationId xmlns:a16="http://schemas.microsoft.com/office/drawing/2014/main" id="{991C3529-0BDF-46BF-9184-3BE4A2397497}"/>
            </a:ext>
          </a:extLst>
        </xdr:cNvPr>
        <xdr:cNvCxnSpPr/>
      </xdr:nvCxnSpPr>
      <xdr:spPr>
        <a:xfrm>
          <a:off x="5489067" y="4201160"/>
          <a:ext cx="1696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8</xdr:row>
      <xdr:rowOff>172720</xdr:rowOff>
    </xdr:from>
    <xdr:to>
      <xdr:col>3</xdr:col>
      <xdr:colOff>238887</xdr:colOff>
      <xdr:row>10</xdr:row>
      <xdr:rowOff>177800</xdr:rowOff>
    </xdr:to>
    <xdr:cxnSp macro="">
      <xdr:nvCxnSpPr>
        <xdr:cNvPr id="37" name="PTObj_DBranchDLine_1_8">
          <a:extLst>
            <a:ext uri="{FF2B5EF4-FFF2-40B4-BE49-F238E27FC236}">
              <a16:creationId xmlns:a16="http://schemas.microsoft.com/office/drawing/2014/main" id="{1F4388AB-AAEE-4E2B-BE46-923CECF6E524}"/>
            </a:ext>
          </a:extLst>
        </xdr:cNvPr>
        <xdr:cNvCxnSpPr/>
      </xdr:nvCxnSpPr>
      <xdr:spPr>
        <a:xfrm>
          <a:off x="5336667" y="38303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</xdr:row>
      <xdr:rowOff>177800</xdr:rowOff>
    </xdr:from>
    <xdr:to>
      <xdr:col>4</xdr:col>
      <xdr:colOff>127</xdr:colOff>
      <xdr:row>6</xdr:row>
      <xdr:rowOff>177800</xdr:rowOff>
    </xdr:to>
    <xdr:cxnSp macro="">
      <xdr:nvCxnSpPr>
        <xdr:cNvPr id="38" name="PTObj_DBranchHLine_1_7">
          <a:extLst>
            <a:ext uri="{FF2B5EF4-FFF2-40B4-BE49-F238E27FC236}">
              <a16:creationId xmlns:a16="http://schemas.microsoft.com/office/drawing/2014/main" id="{0EDC277F-F088-4F6D-9EA2-D776C6A52C16}"/>
            </a:ext>
          </a:extLst>
        </xdr:cNvPr>
        <xdr:cNvCxnSpPr/>
      </xdr:nvCxnSpPr>
      <xdr:spPr>
        <a:xfrm>
          <a:off x="5489067" y="3469640"/>
          <a:ext cx="1696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</xdr:row>
      <xdr:rowOff>177800</xdr:rowOff>
    </xdr:from>
    <xdr:to>
      <xdr:col>3</xdr:col>
      <xdr:colOff>238887</xdr:colOff>
      <xdr:row>8</xdr:row>
      <xdr:rowOff>172720</xdr:rowOff>
    </xdr:to>
    <xdr:cxnSp macro="">
      <xdr:nvCxnSpPr>
        <xdr:cNvPr id="39" name="PTObj_DBranchDLine_1_7">
          <a:extLst>
            <a:ext uri="{FF2B5EF4-FFF2-40B4-BE49-F238E27FC236}">
              <a16:creationId xmlns:a16="http://schemas.microsoft.com/office/drawing/2014/main" id="{EC511501-1401-49FC-9EAE-570536106BAE}"/>
            </a:ext>
          </a:extLst>
        </xdr:cNvPr>
        <xdr:cNvCxnSpPr/>
      </xdr:nvCxnSpPr>
      <xdr:spPr>
        <a:xfrm flipV="1">
          <a:off x="5336667" y="34696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8</xdr:row>
      <xdr:rowOff>177800</xdr:rowOff>
    </xdr:from>
    <xdr:to>
      <xdr:col>3</xdr:col>
      <xdr:colOff>127</xdr:colOff>
      <xdr:row>8</xdr:row>
      <xdr:rowOff>177800</xdr:rowOff>
    </xdr:to>
    <xdr:cxnSp macro="">
      <xdr:nvCxnSpPr>
        <xdr:cNvPr id="40" name="PTObj_DBranchHLine_1_5">
          <a:extLst>
            <a:ext uri="{FF2B5EF4-FFF2-40B4-BE49-F238E27FC236}">
              <a16:creationId xmlns:a16="http://schemas.microsoft.com/office/drawing/2014/main" id="{DA60F071-781B-4019-9624-89D3459CC896}"/>
            </a:ext>
          </a:extLst>
        </xdr:cNvPr>
        <xdr:cNvCxnSpPr/>
      </xdr:nvCxnSpPr>
      <xdr:spPr>
        <a:xfrm>
          <a:off x="4147947" y="3835400"/>
          <a:ext cx="11023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8</xdr:row>
      <xdr:rowOff>177800</xdr:rowOff>
    </xdr:from>
    <xdr:to>
      <xdr:col>2</xdr:col>
      <xdr:colOff>238887</xdr:colOff>
      <xdr:row>12</xdr:row>
      <xdr:rowOff>172720</xdr:rowOff>
    </xdr:to>
    <xdr:cxnSp macro="">
      <xdr:nvCxnSpPr>
        <xdr:cNvPr id="41" name="PTObj_DBranchDLine_1_5">
          <a:extLst>
            <a:ext uri="{FF2B5EF4-FFF2-40B4-BE49-F238E27FC236}">
              <a16:creationId xmlns:a16="http://schemas.microsoft.com/office/drawing/2014/main" id="{02109B30-37F4-46D4-91E0-8965818AF82E}"/>
            </a:ext>
          </a:extLst>
        </xdr:cNvPr>
        <xdr:cNvCxnSpPr/>
      </xdr:nvCxnSpPr>
      <xdr:spPr>
        <a:xfrm flipV="1">
          <a:off x="3995547" y="383540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12</xdr:row>
      <xdr:rowOff>177800</xdr:rowOff>
    </xdr:from>
    <xdr:to>
      <xdr:col>2</xdr:col>
      <xdr:colOff>127</xdr:colOff>
      <xdr:row>12</xdr:row>
      <xdr:rowOff>177800</xdr:rowOff>
    </xdr:to>
    <xdr:cxnSp macro="">
      <xdr:nvCxnSpPr>
        <xdr:cNvPr id="42" name="PTObj_DBranchHLine_1_3">
          <a:extLst>
            <a:ext uri="{FF2B5EF4-FFF2-40B4-BE49-F238E27FC236}">
              <a16:creationId xmlns:a16="http://schemas.microsoft.com/office/drawing/2014/main" id="{ECECFBA8-07EA-4E38-B06C-E2DE286A4376}"/>
            </a:ext>
          </a:extLst>
        </xdr:cNvPr>
        <xdr:cNvCxnSpPr/>
      </xdr:nvCxnSpPr>
      <xdr:spPr>
        <a:xfrm>
          <a:off x="2197227" y="45669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4</xdr:row>
      <xdr:rowOff>172720</xdr:rowOff>
    </xdr:from>
    <xdr:to>
      <xdr:col>1</xdr:col>
      <xdr:colOff>238887</xdr:colOff>
      <xdr:row>12</xdr:row>
      <xdr:rowOff>177800</xdr:rowOff>
    </xdr:to>
    <xdr:cxnSp macro="">
      <xdr:nvCxnSpPr>
        <xdr:cNvPr id="43" name="PTObj_DBranchDLine_1_3">
          <a:extLst>
            <a:ext uri="{FF2B5EF4-FFF2-40B4-BE49-F238E27FC236}">
              <a16:creationId xmlns:a16="http://schemas.microsoft.com/office/drawing/2014/main" id="{C8A3A711-BEE0-4539-A96E-FF58EF944913}"/>
            </a:ext>
          </a:extLst>
        </xdr:cNvPr>
        <xdr:cNvCxnSpPr/>
      </xdr:nvCxnSpPr>
      <xdr:spPr>
        <a:xfrm>
          <a:off x="2044827" y="309880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4</xdr:row>
      <xdr:rowOff>177800</xdr:rowOff>
    </xdr:from>
    <xdr:to>
      <xdr:col>1</xdr:col>
      <xdr:colOff>127</xdr:colOff>
      <xdr:row>4</xdr:row>
      <xdr:rowOff>177800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71AA62B8-CB27-429E-89F0-4F5C40DD4ABD}"/>
            </a:ext>
          </a:extLst>
        </xdr:cNvPr>
        <xdr:cNvCxnSpPr/>
      </xdr:nvCxnSpPr>
      <xdr:spPr>
        <a:xfrm>
          <a:off x="177800" y="3103880"/>
          <a:ext cx="17806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4</xdr:row>
      <xdr:rowOff>86360</xdr:rowOff>
    </xdr:from>
    <xdr:to>
      <xdr:col>1</xdr:col>
      <xdr:colOff>183007</xdr:colOff>
      <xdr:row>5</xdr:row>
      <xdr:rowOff>86360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5F92C1C0-02BD-4F4C-8C60-01F1B5F730BD}"/>
            </a:ext>
          </a:extLst>
        </xdr:cNvPr>
        <xdr:cNvSpPr/>
      </xdr:nvSpPr>
      <xdr:spPr>
        <a:xfrm>
          <a:off x="1958467" y="30124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242862</xdr:colOff>
      <xdr:row>4</xdr:row>
      <xdr:rowOff>87487</xdr:rowOff>
    </xdr:from>
    <xdr:ext cx="956159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E53FBED6-3AC3-4D80-B5DC-C47635F95DE6}"/>
            </a:ext>
          </a:extLst>
        </xdr:cNvPr>
        <xdr:cNvSpPr txBox="1"/>
      </xdr:nvSpPr>
      <xdr:spPr>
        <a:xfrm>
          <a:off x="242862" y="819007"/>
          <a:ext cx="9561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Property Investments</a:t>
          </a:r>
        </a:p>
      </xdr:txBody>
    </xdr:sp>
    <xdr:clientData/>
  </xdr:oneCellAnchor>
  <xdr:twoCellAnchor editAs="oneCell">
    <xdr:from>
      <xdr:col>2</xdr:col>
      <xdr:colOff>127</xdr:colOff>
      <xdr:row>12</xdr:row>
      <xdr:rowOff>86360</xdr:rowOff>
    </xdr:from>
    <xdr:to>
      <xdr:col>2</xdr:col>
      <xdr:colOff>183007</xdr:colOff>
      <xdr:row>13</xdr:row>
      <xdr:rowOff>86360</xdr:rowOff>
    </xdr:to>
    <xdr:sp macro="" textlink="">
      <xdr:nvSpPr>
        <xdr:cNvPr id="51" name="PTObj_DNode_1_3">
          <a:extLst>
            <a:ext uri="{FF2B5EF4-FFF2-40B4-BE49-F238E27FC236}">
              <a16:creationId xmlns:a16="http://schemas.microsoft.com/office/drawing/2014/main" id="{717A05F0-CE89-44F7-96E8-F69A2599862B}"/>
            </a:ext>
          </a:extLst>
        </xdr:cNvPr>
        <xdr:cNvSpPr/>
      </xdr:nvSpPr>
      <xdr:spPr>
        <a:xfrm>
          <a:off x="3909187" y="44754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12</xdr:row>
      <xdr:rowOff>87486</xdr:rowOff>
    </xdr:from>
    <xdr:ext cx="994182" cy="180627"/>
    <xdr:sp macro="" textlink="">
      <xdr:nvSpPr>
        <xdr:cNvPr id="52" name="PTObj_DBranchName_1_3">
          <a:extLst>
            <a:ext uri="{FF2B5EF4-FFF2-40B4-BE49-F238E27FC236}">
              <a16:creationId xmlns:a16="http://schemas.microsoft.com/office/drawing/2014/main" id="{6BDFD4B3-C492-41BE-9300-11A275B822D2}"/>
            </a:ext>
          </a:extLst>
        </xdr:cNvPr>
        <xdr:cNvSpPr txBox="1"/>
      </xdr:nvSpPr>
      <xdr:spPr>
        <a:xfrm>
          <a:off x="2235327" y="4476606"/>
          <a:ext cx="9941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hotel</a:t>
          </a:r>
        </a:p>
      </xdr:txBody>
    </xdr:sp>
    <xdr:clientData/>
  </xdr:oneCellAnchor>
  <xdr:twoCellAnchor editAs="oneCell">
    <xdr:from>
      <xdr:col>3</xdr:col>
      <xdr:colOff>127</xdr:colOff>
      <xdr:row>8</xdr:row>
      <xdr:rowOff>86360</xdr:rowOff>
    </xdr:from>
    <xdr:to>
      <xdr:col>3</xdr:col>
      <xdr:colOff>183007</xdr:colOff>
      <xdr:row>9</xdr:row>
      <xdr:rowOff>86360</xdr:rowOff>
    </xdr:to>
    <xdr:sp macro="" textlink="">
      <xdr:nvSpPr>
        <xdr:cNvPr id="53" name="PTObj_DNode_1_5">
          <a:extLst>
            <a:ext uri="{FF2B5EF4-FFF2-40B4-BE49-F238E27FC236}">
              <a16:creationId xmlns:a16="http://schemas.microsoft.com/office/drawing/2014/main" id="{12C31F42-349C-4921-8FDF-444C1E73666E}"/>
            </a:ext>
          </a:extLst>
        </xdr:cNvPr>
        <xdr:cNvSpPr/>
      </xdr:nvSpPr>
      <xdr:spPr>
        <a:xfrm>
          <a:off x="5250307" y="37439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8</xdr:row>
      <xdr:rowOff>87486</xdr:rowOff>
    </xdr:from>
    <xdr:ext cx="463845" cy="180627"/>
    <xdr:sp macro="" textlink="">
      <xdr:nvSpPr>
        <xdr:cNvPr id="54" name="PTObj_DBranchName_1_5">
          <a:extLst>
            <a:ext uri="{FF2B5EF4-FFF2-40B4-BE49-F238E27FC236}">
              <a16:creationId xmlns:a16="http://schemas.microsoft.com/office/drawing/2014/main" id="{A2B1DCD9-597E-4A6B-967F-D493AC1F89F9}"/>
            </a:ext>
          </a:extLst>
        </xdr:cNvPr>
        <xdr:cNvSpPr txBox="1"/>
      </xdr:nvSpPr>
      <xdr:spPr>
        <a:xfrm>
          <a:off x="4186047" y="374508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127</xdr:colOff>
      <xdr:row>6</xdr:row>
      <xdr:rowOff>86360</xdr:rowOff>
    </xdr:from>
    <xdr:to>
      <xdr:col>4</xdr:col>
      <xdr:colOff>183007</xdr:colOff>
      <xdr:row>7</xdr:row>
      <xdr:rowOff>86360</xdr:rowOff>
    </xdr:to>
    <xdr:sp macro="" textlink="">
      <xdr:nvSpPr>
        <xdr:cNvPr id="55" name="PTObj_DNode_1_7">
          <a:extLst>
            <a:ext uri="{FF2B5EF4-FFF2-40B4-BE49-F238E27FC236}">
              <a16:creationId xmlns:a16="http://schemas.microsoft.com/office/drawing/2014/main" id="{5B927102-04D0-4C84-AF9D-152C2CE76AD8}"/>
            </a:ext>
          </a:extLst>
        </xdr:cNvPr>
        <xdr:cNvSpPr/>
      </xdr:nvSpPr>
      <xdr:spPr>
        <a:xfrm rot="-5400000">
          <a:off x="7185787" y="3378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6</xdr:row>
      <xdr:rowOff>87486</xdr:rowOff>
    </xdr:from>
    <xdr:ext cx="782971" cy="180627"/>
    <xdr:sp macro="" textlink="">
      <xdr:nvSpPr>
        <xdr:cNvPr id="56" name="PTObj_DBranchName_1_7">
          <a:extLst>
            <a:ext uri="{FF2B5EF4-FFF2-40B4-BE49-F238E27FC236}">
              <a16:creationId xmlns:a16="http://schemas.microsoft.com/office/drawing/2014/main" id="{94EC6793-64FA-4592-8AA9-F0446860FA02}"/>
            </a:ext>
          </a:extLst>
        </xdr:cNvPr>
        <xdr:cNvSpPr txBox="1"/>
      </xdr:nvSpPr>
      <xdr:spPr>
        <a:xfrm>
          <a:off x="5527167" y="3379326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10</xdr:row>
      <xdr:rowOff>86360</xdr:rowOff>
    </xdr:from>
    <xdr:to>
      <xdr:col>4</xdr:col>
      <xdr:colOff>183007</xdr:colOff>
      <xdr:row>11</xdr:row>
      <xdr:rowOff>86360</xdr:rowOff>
    </xdr:to>
    <xdr:sp macro="" textlink="">
      <xdr:nvSpPr>
        <xdr:cNvPr id="57" name="PTObj_DNode_1_8">
          <a:extLst>
            <a:ext uri="{FF2B5EF4-FFF2-40B4-BE49-F238E27FC236}">
              <a16:creationId xmlns:a16="http://schemas.microsoft.com/office/drawing/2014/main" id="{D0BCFD1C-A317-4083-890E-50085739850B}"/>
            </a:ext>
          </a:extLst>
        </xdr:cNvPr>
        <xdr:cNvSpPr/>
      </xdr:nvSpPr>
      <xdr:spPr>
        <a:xfrm rot="-5400000">
          <a:off x="7185787" y="4109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10</xdr:row>
      <xdr:rowOff>87487</xdr:rowOff>
    </xdr:from>
    <xdr:ext cx="783549" cy="180627"/>
    <xdr:sp macro="" textlink="">
      <xdr:nvSpPr>
        <xdr:cNvPr id="58" name="PTObj_DBranchName_1_8">
          <a:extLst>
            <a:ext uri="{FF2B5EF4-FFF2-40B4-BE49-F238E27FC236}">
              <a16:creationId xmlns:a16="http://schemas.microsoft.com/office/drawing/2014/main" id="{A5C11469-522D-437C-B831-510169724F42}"/>
            </a:ext>
          </a:extLst>
        </xdr:cNvPr>
        <xdr:cNvSpPr txBox="1"/>
      </xdr:nvSpPr>
      <xdr:spPr>
        <a:xfrm>
          <a:off x="5527167" y="4110847"/>
          <a:ext cx="7835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14</xdr:row>
      <xdr:rowOff>86360</xdr:rowOff>
    </xdr:from>
    <xdr:to>
      <xdr:col>3</xdr:col>
      <xdr:colOff>183007</xdr:colOff>
      <xdr:row>15</xdr:row>
      <xdr:rowOff>86360</xdr:rowOff>
    </xdr:to>
    <xdr:sp macro="" textlink="">
      <xdr:nvSpPr>
        <xdr:cNvPr id="59" name="PTObj_DNode_1_6">
          <a:extLst>
            <a:ext uri="{FF2B5EF4-FFF2-40B4-BE49-F238E27FC236}">
              <a16:creationId xmlns:a16="http://schemas.microsoft.com/office/drawing/2014/main" id="{19CD493C-2A3E-40C9-B6A4-103117172F88}"/>
            </a:ext>
          </a:extLst>
        </xdr:cNvPr>
        <xdr:cNvSpPr/>
      </xdr:nvSpPr>
      <xdr:spPr>
        <a:xfrm>
          <a:off x="5250307" y="52070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14</xdr:row>
      <xdr:rowOff>87487</xdr:rowOff>
    </xdr:from>
    <xdr:ext cx="420500" cy="180627"/>
    <xdr:sp macro="" textlink="">
      <xdr:nvSpPr>
        <xdr:cNvPr id="60" name="PTObj_DBranchName_1_6">
          <a:extLst>
            <a:ext uri="{FF2B5EF4-FFF2-40B4-BE49-F238E27FC236}">
              <a16:creationId xmlns:a16="http://schemas.microsoft.com/office/drawing/2014/main" id="{343D29BB-6834-43D6-989F-D43A05FEA388}"/>
            </a:ext>
          </a:extLst>
        </xdr:cNvPr>
        <xdr:cNvSpPr txBox="1"/>
      </xdr:nvSpPr>
      <xdr:spPr>
        <a:xfrm>
          <a:off x="4186047" y="520812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86360</xdr:rowOff>
    </xdr:from>
    <xdr:to>
      <xdr:col>4</xdr:col>
      <xdr:colOff>183007</xdr:colOff>
      <xdr:row>23</xdr:row>
      <xdr:rowOff>86360</xdr:rowOff>
    </xdr:to>
    <xdr:sp macro="" textlink="">
      <xdr:nvSpPr>
        <xdr:cNvPr id="65" name="PTObj_DNode_1_11">
          <a:extLst>
            <a:ext uri="{FF2B5EF4-FFF2-40B4-BE49-F238E27FC236}">
              <a16:creationId xmlns:a16="http://schemas.microsoft.com/office/drawing/2014/main" id="{842A4C2B-C172-4FFD-ACC2-FBF6625C7A57}"/>
            </a:ext>
          </a:extLst>
        </xdr:cNvPr>
        <xdr:cNvSpPr/>
      </xdr:nvSpPr>
      <xdr:spPr>
        <a:xfrm>
          <a:off x="7185787" y="7035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22</xdr:row>
      <xdr:rowOff>87487</xdr:rowOff>
    </xdr:from>
    <xdr:ext cx="1369670" cy="180627"/>
    <xdr:sp macro="" textlink="">
      <xdr:nvSpPr>
        <xdr:cNvPr id="66" name="PTObj_DBranchName_1_11">
          <a:extLst>
            <a:ext uri="{FF2B5EF4-FFF2-40B4-BE49-F238E27FC236}">
              <a16:creationId xmlns:a16="http://schemas.microsoft.com/office/drawing/2014/main" id="{BAD306A9-6DFC-4FFB-A81D-1EE77A502CDF}"/>
            </a:ext>
          </a:extLst>
        </xdr:cNvPr>
        <xdr:cNvSpPr txBox="1"/>
      </xdr:nvSpPr>
      <xdr:spPr>
        <a:xfrm>
          <a:off x="5527167" y="7036927"/>
          <a:ext cx="13696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86360</xdr:rowOff>
    </xdr:from>
    <xdr:to>
      <xdr:col>5</xdr:col>
      <xdr:colOff>183007</xdr:colOff>
      <xdr:row>19</xdr:row>
      <xdr:rowOff>86360</xdr:rowOff>
    </xdr:to>
    <xdr:sp macro="" textlink="">
      <xdr:nvSpPr>
        <xdr:cNvPr id="67" name="PTObj_DNode_1_12">
          <a:extLst>
            <a:ext uri="{FF2B5EF4-FFF2-40B4-BE49-F238E27FC236}">
              <a16:creationId xmlns:a16="http://schemas.microsoft.com/office/drawing/2014/main" id="{BEDABE80-B4E9-4D27-92D0-52BAAA4E80E2}"/>
            </a:ext>
          </a:extLst>
        </xdr:cNvPr>
        <xdr:cNvSpPr/>
      </xdr:nvSpPr>
      <xdr:spPr>
        <a:xfrm>
          <a:off x="8488807" y="6304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18</xdr:row>
      <xdr:rowOff>87486</xdr:rowOff>
    </xdr:from>
    <xdr:ext cx="463845" cy="180627"/>
    <xdr:sp macro="" textlink="">
      <xdr:nvSpPr>
        <xdr:cNvPr id="68" name="PTObj_DBranchName_1_12">
          <a:extLst>
            <a:ext uri="{FF2B5EF4-FFF2-40B4-BE49-F238E27FC236}">
              <a16:creationId xmlns:a16="http://schemas.microsoft.com/office/drawing/2014/main" id="{732FCCEC-7C13-45D3-928B-083195A073E8}"/>
            </a:ext>
          </a:extLst>
        </xdr:cNvPr>
        <xdr:cNvSpPr txBox="1"/>
      </xdr:nvSpPr>
      <xdr:spPr>
        <a:xfrm>
          <a:off x="7462647" y="630540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6</xdr:col>
      <xdr:colOff>128</xdr:colOff>
      <xdr:row>16</xdr:row>
      <xdr:rowOff>86359</xdr:rowOff>
    </xdr:from>
    <xdr:to>
      <xdr:col>6</xdr:col>
      <xdr:colOff>183008</xdr:colOff>
      <xdr:row>17</xdr:row>
      <xdr:rowOff>86360</xdr:rowOff>
    </xdr:to>
    <xdr:sp macro="" textlink="">
      <xdr:nvSpPr>
        <xdr:cNvPr id="69" name="PTObj_DNode_1_14">
          <a:extLst>
            <a:ext uri="{FF2B5EF4-FFF2-40B4-BE49-F238E27FC236}">
              <a16:creationId xmlns:a16="http://schemas.microsoft.com/office/drawing/2014/main" id="{6917B7AA-9760-4593-B147-662F61A74526}"/>
            </a:ext>
          </a:extLst>
        </xdr:cNvPr>
        <xdr:cNvSpPr/>
      </xdr:nvSpPr>
      <xdr:spPr>
        <a:xfrm rot="-5400000">
          <a:off x="9921367" y="59385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16</xdr:row>
      <xdr:rowOff>87487</xdr:rowOff>
    </xdr:from>
    <xdr:ext cx="782971" cy="180627"/>
    <xdr:sp macro="" textlink="">
      <xdr:nvSpPr>
        <xdr:cNvPr id="70" name="PTObj_DBranchName_1_14">
          <a:extLst>
            <a:ext uri="{FF2B5EF4-FFF2-40B4-BE49-F238E27FC236}">
              <a16:creationId xmlns:a16="http://schemas.microsoft.com/office/drawing/2014/main" id="{5888765D-B491-45B8-A7D7-079328A90355}"/>
            </a:ext>
          </a:extLst>
        </xdr:cNvPr>
        <xdr:cNvSpPr txBox="1"/>
      </xdr:nvSpPr>
      <xdr:spPr>
        <a:xfrm>
          <a:off x="8765667" y="593964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6</xdr:col>
      <xdr:colOff>128</xdr:colOff>
      <xdr:row>20</xdr:row>
      <xdr:rowOff>86359</xdr:rowOff>
    </xdr:from>
    <xdr:to>
      <xdr:col>6</xdr:col>
      <xdr:colOff>183008</xdr:colOff>
      <xdr:row>21</xdr:row>
      <xdr:rowOff>86360</xdr:rowOff>
    </xdr:to>
    <xdr:sp macro="" textlink="">
      <xdr:nvSpPr>
        <xdr:cNvPr id="71" name="PTObj_DNode_1_15">
          <a:extLst>
            <a:ext uri="{FF2B5EF4-FFF2-40B4-BE49-F238E27FC236}">
              <a16:creationId xmlns:a16="http://schemas.microsoft.com/office/drawing/2014/main" id="{75B4B023-512E-4A90-B2EA-EACE9FFE0D1F}"/>
            </a:ext>
          </a:extLst>
        </xdr:cNvPr>
        <xdr:cNvSpPr/>
      </xdr:nvSpPr>
      <xdr:spPr>
        <a:xfrm rot="-5400000">
          <a:off x="9921367" y="66700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20</xdr:row>
      <xdr:rowOff>87487</xdr:rowOff>
    </xdr:from>
    <xdr:ext cx="783548" cy="180627"/>
    <xdr:sp macro="" textlink="">
      <xdr:nvSpPr>
        <xdr:cNvPr id="72" name="PTObj_DBranchName_1_15">
          <a:extLst>
            <a:ext uri="{FF2B5EF4-FFF2-40B4-BE49-F238E27FC236}">
              <a16:creationId xmlns:a16="http://schemas.microsoft.com/office/drawing/2014/main" id="{75D503B7-B1D9-4F18-81BE-3965334FCE2D}"/>
            </a:ext>
          </a:extLst>
        </xdr:cNvPr>
        <xdr:cNvSpPr txBox="1"/>
      </xdr:nvSpPr>
      <xdr:spPr>
        <a:xfrm>
          <a:off x="8765667" y="6671167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5</xdr:col>
      <xdr:colOff>127</xdr:colOff>
      <xdr:row>26</xdr:row>
      <xdr:rowOff>86360</xdr:rowOff>
    </xdr:from>
    <xdr:to>
      <xdr:col>5</xdr:col>
      <xdr:colOff>183007</xdr:colOff>
      <xdr:row>27</xdr:row>
      <xdr:rowOff>86360</xdr:rowOff>
    </xdr:to>
    <xdr:sp macro="" textlink="">
      <xdr:nvSpPr>
        <xdr:cNvPr id="73" name="PTObj_DNode_1_13">
          <a:extLst>
            <a:ext uri="{FF2B5EF4-FFF2-40B4-BE49-F238E27FC236}">
              <a16:creationId xmlns:a16="http://schemas.microsoft.com/office/drawing/2014/main" id="{B73A112A-38D0-4A16-B68A-45B5AFE23F56}"/>
            </a:ext>
          </a:extLst>
        </xdr:cNvPr>
        <xdr:cNvSpPr/>
      </xdr:nvSpPr>
      <xdr:spPr>
        <a:xfrm>
          <a:off x="8488807" y="77673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26</xdr:row>
      <xdr:rowOff>87486</xdr:rowOff>
    </xdr:from>
    <xdr:ext cx="420500" cy="180627"/>
    <xdr:sp macro="" textlink="">
      <xdr:nvSpPr>
        <xdr:cNvPr id="74" name="PTObj_DBranchName_1_13">
          <a:extLst>
            <a:ext uri="{FF2B5EF4-FFF2-40B4-BE49-F238E27FC236}">
              <a16:creationId xmlns:a16="http://schemas.microsoft.com/office/drawing/2014/main" id="{D51E5A13-D527-4CD2-9509-72A337FBAFF2}"/>
            </a:ext>
          </a:extLst>
        </xdr:cNvPr>
        <xdr:cNvSpPr txBox="1"/>
      </xdr:nvSpPr>
      <xdr:spPr>
        <a:xfrm>
          <a:off x="7462647" y="7768446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6</xdr:col>
      <xdr:colOff>128</xdr:colOff>
      <xdr:row>24</xdr:row>
      <xdr:rowOff>86359</xdr:rowOff>
    </xdr:from>
    <xdr:to>
      <xdr:col>6</xdr:col>
      <xdr:colOff>183008</xdr:colOff>
      <xdr:row>25</xdr:row>
      <xdr:rowOff>86360</xdr:rowOff>
    </xdr:to>
    <xdr:sp macro="" textlink="">
      <xdr:nvSpPr>
        <xdr:cNvPr id="75" name="PTObj_DNode_1_16">
          <a:extLst>
            <a:ext uri="{FF2B5EF4-FFF2-40B4-BE49-F238E27FC236}">
              <a16:creationId xmlns:a16="http://schemas.microsoft.com/office/drawing/2014/main" id="{4B885EDD-73B0-4A06-9C5C-95AE6A1F17EA}"/>
            </a:ext>
          </a:extLst>
        </xdr:cNvPr>
        <xdr:cNvSpPr/>
      </xdr:nvSpPr>
      <xdr:spPr>
        <a:xfrm rot="-5400000">
          <a:off x="9921367" y="74015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24</xdr:row>
      <xdr:rowOff>87486</xdr:rowOff>
    </xdr:from>
    <xdr:ext cx="589200" cy="180627"/>
    <xdr:sp macro="" textlink="">
      <xdr:nvSpPr>
        <xdr:cNvPr id="76" name="PTObj_DBranchName_1_16">
          <a:extLst>
            <a:ext uri="{FF2B5EF4-FFF2-40B4-BE49-F238E27FC236}">
              <a16:creationId xmlns:a16="http://schemas.microsoft.com/office/drawing/2014/main" id="{983BEEEA-2D85-4617-B3AC-F6171BB72E14}"/>
            </a:ext>
          </a:extLst>
        </xdr:cNvPr>
        <xdr:cNvSpPr txBox="1"/>
      </xdr:nvSpPr>
      <xdr:spPr>
        <a:xfrm>
          <a:off x="8765667" y="7402686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139700</xdr:colOff>
      <xdr:row>21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E16B-D450-4C4F-9A93-ECAD24DF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7181          ">
          <a:extLst xmlns:a="http://schemas.openxmlformats.org/drawingml/2006/main">
            <a:ext uri="{FF2B5EF4-FFF2-40B4-BE49-F238E27FC236}">
              <a16:creationId xmlns:a16="http://schemas.microsoft.com/office/drawing/2014/main" id="{7D5FF21E-C546-4D33-8686-CDEC7512F6D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7181         ">
          <a:extLst xmlns:a="http://schemas.openxmlformats.org/drawingml/2006/main">
            <a:ext uri="{FF2B5EF4-FFF2-40B4-BE49-F238E27FC236}">
              <a16:creationId xmlns:a16="http://schemas.microsoft.com/office/drawing/2014/main" id="{1602D4D8-AA23-49E5-A2F5-68CA3F3E933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7181        ">
          <a:extLst xmlns:a="http://schemas.openxmlformats.org/drawingml/2006/main">
            <a:ext uri="{FF2B5EF4-FFF2-40B4-BE49-F238E27FC236}">
              <a16:creationId xmlns:a16="http://schemas.microsoft.com/office/drawing/2014/main" id="{5C8775C1-CBC8-49A8-8B62-ADB7CC6F82D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7181       ">
          <a:extLst xmlns:a="http://schemas.openxmlformats.org/drawingml/2006/main">
            <a:ext uri="{FF2B5EF4-FFF2-40B4-BE49-F238E27FC236}">
              <a16:creationId xmlns:a16="http://schemas.microsoft.com/office/drawing/2014/main" id="{E0142BBE-8E81-46DE-8C71-76128BBEA8F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7181      ">
          <a:extLst xmlns:a="http://schemas.openxmlformats.org/drawingml/2006/main">
            <a:ext uri="{FF2B5EF4-FFF2-40B4-BE49-F238E27FC236}">
              <a16:creationId xmlns:a16="http://schemas.microsoft.com/office/drawing/2014/main" id="{FCBA4BC6-13BB-4DAC-AA27-181111735A6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8D625-8443-4FF6-AA91-29A0C6DB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2" name="gwm_31947          ">
          <a:extLst xmlns:a="http://schemas.openxmlformats.org/drawingml/2006/main">
            <a:ext uri="{FF2B5EF4-FFF2-40B4-BE49-F238E27FC236}">
              <a16:creationId xmlns:a16="http://schemas.microsoft.com/office/drawing/2014/main" id="{8223848E-A8E9-46AF-923F-6F3AE43613F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3" name="gwm_31947         ">
          <a:extLst xmlns:a="http://schemas.openxmlformats.org/drawingml/2006/main">
            <a:ext uri="{FF2B5EF4-FFF2-40B4-BE49-F238E27FC236}">
              <a16:creationId xmlns:a16="http://schemas.microsoft.com/office/drawing/2014/main" id="{84F349B3-EAE3-44AB-A048-2BED3963717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4" name="gwm_31947        ">
          <a:extLst xmlns:a="http://schemas.openxmlformats.org/drawingml/2006/main">
            <a:ext uri="{FF2B5EF4-FFF2-40B4-BE49-F238E27FC236}">
              <a16:creationId xmlns:a16="http://schemas.microsoft.com/office/drawing/2014/main" id="{A5BEE9F4-7B0E-47D5-B3F7-FDF066E35C4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5" name="gwm_31947       ">
          <a:extLst xmlns:a="http://schemas.openxmlformats.org/drawingml/2006/main">
            <a:ext uri="{FF2B5EF4-FFF2-40B4-BE49-F238E27FC236}">
              <a16:creationId xmlns:a16="http://schemas.microsoft.com/office/drawing/2014/main" id="{01E86626-8794-4AF7-816B-5FCFD7DFE3C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6" name="gwm_31947      ">
          <a:extLst xmlns:a="http://schemas.openxmlformats.org/drawingml/2006/main">
            <a:ext uri="{FF2B5EF4-FFF2-40B4-BE49-F238E27FC236}">
              <a16:creationId xmlns:a16="http://schemas.microsoft.com/office/drawing/2014/main" id="{9E439A52-F1D0-4E4E-A08F-18FF2279E64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7C28D-4043-493A-AE94-92DB417EC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2" name="gwm_28259          ">
          <a:extLst xmlns:a="http://schemas.openxmlformats.org/drawingml/2006/main">
            <a:ext uri="{FF2B5EF4-FFF2-40B4-BE49-F238E27FC236}">
              <a16:creationId xmlns:a16="http://schemas.microsoft.com/office/drawing/2014/main" id="{13143A74-DA2B-48A2-A3DA-0FC56FBD528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3" name="gwm_28259         ">
          <a:extLst xmlns:a="http://schemas.openxmlformats.org/drawingml/2006/main">
            <a:ext uri="{FF2B5EF4-FFF2-40B4-BE49-F238E27FC236}">
              <a16:creationId xmlns:a16="http://schemas.microsoft.com/office/drawing/2014/main" id="{84CB2CA2-1520-48CF-A135-DC7EACF650B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4" name="gwm_28259        ">
          <a:extLst xmlns:a="http://schemas.openxmlformats.org/drawingml/2006/main">
            <a:ext uri="{FF2B5EF4-FFF2-40B4-BE49-F238E27FC236}">
              <a16:creationId xmlns:a16="http://schemas.microsoft.com/office/drawing/2014/main" id="{6DB73AC0-0874-402C-BDA4-521D10B9B5B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5" name="gwm_28259       ">
          <a:extLst xmlns:a="http://schemas.openxmlformats.org/drawingml/2006/main">
            <a:ext uri="{FF2B5EF4-FFF2-40B4-BE49-F238E27FC236}">
              <a16:creationId xmlns:a16="http://schemas.microsoft.com/office/drawing/2014/main" id="{94E9C764-0C43-4271-9CCD-7B0B250D365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6" name="gwm_28259      ">
          <a:extLst xmlns:a="http://schemas.openxmlformats.org/drawingml/2006/main">
            <a:ext uri="{FF2B5EF4-FFF2-40B4-BE49-F238E27FC236}">
              <a16:creationId xmlns:a16="http://schemas.microsoft.com/office/drawing/2014/main" id="{C1E0A3F4-D569-44FF-A8E2-16FB07D7D82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05480-25D4-4539-B93D-4E38678FC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/>
  </sheetViews>
  <sheetFormatPr defaultRowHeight="14.4" x14ac:dyDescent="0.3"/>
  <cols>
    <col min="1" max="1" width="28.5546875" customWidth="1"/>
    <col min="2" max="2" width="28.44140625" customWidth="1"/>
    <col min="3" max="3" width="19.5546875" customWidth="1"/>
    <col min="4" max="4" width="28.33203125" customWidth="1"/>
    <col min="5" max="5" width="19" customWidth="1"/>
    <col min="6" max="6" width="20.88671875" customWidth="1"/>
    <col min="7" max="7" width="22.33203125" customWidth="1"/>
  </cols>
  <sheetData>
    <row r="1" spans="1:5" x14ac:dyDescent="0.3">
      <c r="A1" s="16" t="s">
        <v>85</v>
      </c>
    </row>
    <row r="3" spans="1:5" x14ac:dyDescent="0.3">
      <c r="A3" s="13" t="s">
        <v>70</v>
      </c>
      <c r="B3" s="13" t="s">
        <v>71</v>
      </c>
      <c r="C3" s="13" t="s">
        <v>72</v>
      </c>
      <c r="D3" s="13" t="s">
        <v>73</v>
      </c>
      <c r="E3" s="13" t="s">
        <v>74</v>
      </c>
    </row>
    <row r="4" spans="1:5" x14ac:dyDescent="0.3">
      <c r="A4" s="14" t="s">
        <v>89</v>
      </c>
      <c r="B4" s="15"/>
      <c r="C4" s="15"/>
      <c r="D4" s="15">
        <v>1.8</v>
      </c>
      <c r="E4" s="15">
        <v>1.5</v>
      </c>
    </row>
    <row r="5" spans="1:5" x14ac:dyDescent="0.3">
      <c r="A5" s="14" t="s">
        <v>90</v>
      </c>
      <c r="B5" s="15"/>
      <c r="C5" s="15"/>
      <c r="D5" s="15"/>
      <c r="E5" s="15"/>
    </row>
    <row r="6" spans="1:5" x14ac:dyDescent="0.3">
      <c r="A6" s="14" t="s">
        <v>75</v>
      </c>
      <c r="B6" s="15">
        <v>0.3</v>
      </c>
      <c r="C6" s="15">
        <v>0.8</v>
      </c>
      <c r="D6" s="15"/>
      <c r="E6" s="15"/>
    </row>
    <row r="7" spans="1:5" x14ac:dyDescent="0.3">
      <c r="A7" s="14" t="s">
        <v>76</v>
      </c>
      <c r="B7" s="15">
        <f>1-B6</f>
        <v>0.7</v>
      </c>
      <c r="C7" s="15">
        <f>1-C6</f>
        <v>0.19999999999999996</v>
      </c>
      <c r="D7" s="15"/>
      <c r="E7" s="15"/>
    </row>
    <row r="8" spans="1:5" x14ac:dyDescent="0.3">
      <c r="A8" s="14" t="s">
        <v>91</v>
      </c>
      <c r="B8" s="15"/>
      <c r="C8" s="15"/>
      <c r="D8" s="15"/>
      <c r="E8" s="15"/>
    </row>
    <row r="9" spans="1:5" x14ac:dyDescent="0.3">
      <c r="A9" s="14" t="s">
        <v>77</v>
      </c>
      <c r="B9" s="78">
        <v>0.6</v>
      </c>
      <c r="C9" s="79"/>
      <c r="D9" s="15"/>
      <c r="E9" s="15"/>
    </row>
    <row r="10" spans="1:5" x14ac:dyDescent="0.3">
      <c r="A10" s="14" t="s">
        <v>78</v>
      </c>
      <c r="B10" s="78">
        <v>0.4</v>
      </c>
      <c r="C10" s="79"/>
      <c r="D10" s="15"/>
      <c r="E10" s="15"/>
    </row>
    <row r="11" spans="1:5" x14ac:dyDescent="0.3">
      <c r="A11" s="14" t="s">
        <v>87</v>
      </c>
      <c r="B11" s="15">
        <v>4.4000000000000004</v>
      </c>
      <c r="C11" s="15">
        <v>3.3</v>
      </c>
      <c r="D11" s="15"/>
      <c r="E11" s="15"/>
    </row>
    <row r="12" spans="1:5" x14ac:dyDescent="0.3">
      <c r="A12" s="14" t="s">
        <v>88</v>
      </c>
      <c r="B12" s="15">
        <v>1.6</v>
      </c>
      <c r="C12" s="15">
        <v>1.3</v>
      </c>
      <c r="D12" s="15"/>
      <c r="E12" s="15"/>
    </row>
    <row r="13" spans="1:5" x14ac:dyDescent="0.3">
      <c r="A13" s="14" t="s">
        <v>86</v>
      </c>
      <c r="B13" s="78">
        <v>0.15</v>
      </c>
      <c r="C13" s="79"/>
      <c r="D13" s="15"/>
      <c r="E13" s="15"/>
    </row>
    <row r="15" spans="1:5" ht="14.4" customHeight="1" x14ac:dyDescent="0.3">
      <c r="B15" s="9" t="b">
        <f>_xll.PTreeNodeDecision(treeCalc_1!$F$2,2)</f>
        <v>0</v>
      </c>
      <c r="C15" s="5">
        <f>_xll.PTreeNodeProbability(treeCalc_1!$F$2,2)</f>
        <v>0</v>
      </c>
    </row>
    <row r="16" spans="1:5" ht="14.4" customHeight="1" x14ac:dyDescent="0.3">
      <c r="B16" s="6">
        <f>D4</f>
        <v>1.8</v>
      </c>
      <c r="C16" s="97">
        <f>_xll.PTreeNodeValue(treeCalc_1!$F$2,2)</f>
        <v>1.8</v>
      </c>
    </row>
    <row r="17" spans="1:5" ht="14.4" customHeight="1" x14ac:dyDescent="0.3">
      <c r="A17" s="6"/>
      <c r="B17" s="7" t="s">
        <v>47</v>
      </c>
    </row>
    <row r="18" spans="1:5" ht="14.4" customHeight="1" x14ac:dyDescent="0.3">
      <c r="A18" s="6"/>
      <c r="B18" s="8">
        <f>_xll.PTreeNodeValue(treeCalc_1!$F$2,1)</f>
        <v>2.3809999999999998</v>
      </c>
    </row>
    <row r="19" spans="1:5" ht="14.4" customHeight="1" x14ac:dyDescent="0.3">
      <c r="D19" s="12">
        <f>$B$9</f>
        <v>0.6</v>
      </c>
      <c r="E19" s="5">
        <f>_xll.PTreeNodeProbability(treeCalc_1!$F$2,7)</f>
        <v>0.18</v>
      </c>
    </row>
    <row r="20" spans="1:5" ht="14.4" customHeight="1" x14ac:dyDescent="0.3">
      <c r="D20" s="6">
        <f>$B$11</f>
        <v>4.4000000000000004</v>
      </c>
      <c r="E20" s="4">
        <f>_xll.PTreeNodeValue(treeCalc_1!$F$2,7)</f>
        <v>4.25</v>
      </c>
    </row>
    <row r="21" spans="1:5" ht="14.4" customHeight="1" x14ac:dyDescent="0.3">
      <c r="C21" s="12">
        <f>$B$6</f>
        <v>0.3</v>
      </c>
      <c r="D21" s="10" t="s">
        <v>61</v>
      </c>
    </row>
    <row r="22" spans="1:5" ht="14.4" customHeight="1" x14ac:dyDescent="0.3">
      <c r="C22" s="6">
        <v>0</v>
      </c>
      <c r="D22" s="11">
        <f>_xll.PTreeNodeValue(treeCalc_1!$F$2,5)</f>
        <v>3.13</v>
      </c>
    </row>
    <row r="23" spans="1:5" ht="14.4" customHeight="1" x14ac:dyDescent="0.3">
      <c r="D23" s="12">
        <f>1-$B$9</f>
        <v>0.4</v>
      </c>
      <c r="E23" s="5">
        <f>_xll.PTreeNodeProbability(treeCalc_1!$F$2,8)</f>
        <v>0.12</v>
      </c>
    </row>
    <row r="24" spans="1:5" ht="14.4" customHeight="1" x14ac:dyDescent="0.3">
      <c r="D24" s="6">
        <f>$B$12</f>
        <v>1.6</v>
      </c>
      <c r="E24" s="4">
        <f>_xll.PTreeNodeValue(treeCalc_1!$F$2,8)</f>
        <v>1.4500000000000002</v>
      </c>
    </row>
    <row r="25" spans="1:5" ht="14.4" customHeight="1" x14ac:dyDescent="0.3">
      <c r="B25" s="9" t="b">
        <f>_xll.PTreeNodeDecision(treeCalc_1!$F$2,3)</f>
        <v>1</v>
      </c>
      <c r="C25" s="10" t="s">
        <v>60</v>
      </c>
    </row>
    <row r="26" spans="1:5" ht="14.4" customHeight="1" x14ac:dyDescent="0.3">
      <c r="B26" s="6">
        <f>-B13</f>
        <v>-0.15</v>
      </c>
      <c r="C26" s="11">
        <f>_xll.PTreeNodeValue(treeCalc_1!$F$2,3)</f>
        <v>2.3809999999999998</v>
      </c>
    </row>
    <row r="27" spans="1:5" ht="14.4" customHeight="1" x14ac:dyDescent="0.3">
      <c r="D27" s="9" t="b">
        <f>_xll.PTreeNodeDecision(treeCalc_1!$F$2,9)</f>
        <v>0</v>
      </c>
      <c r="E27" s="5">
        <f>_xll.PTreeNodeProbability(treeCalc_1!$F$2,9)</f>
        <v>0</v>
      </c>
    </row>
    <row r="28" spans="1:5" ht="14.4" customHeight="1" x14ac:dyDescent="0.3">
      <c r="D28" s="6">
        <f>D4</f>
        <v>1.8</v>
      </c>
      <c r="E28" s="4">
        <f>_xll.PTreeNodeValue(treeCalc_1!$F$2,9)</f>
        <v>1.6500000000000001</v>
      </c>
    </row>
    <row r="29" spans="1:5" ht="14.4" customHeight="1" x14ac:dyDescent="0.3">
      <c r="C29" s="12">
        <f>1-$B$6</f>
        <v>0.7</v>
      </c>
      <c r="D29" s="7" t="s">
        <v>47</v>
      </c>
    </row>
    <row r="30" spans="1:5" ht="14.4" customHeight="1" x14ac:dyDescent="0.3">
      <c r="C30" s="6">
        <v>0</v>
      </c>
      <c r="D30" s="8">
        <f>_xll.PTreeNodeValue(treeCalc_1!$F$2,6)</f>
        <v>2.0599999999999996</v>
      </c>
    </row>
    <row r="31" spans="1:5" ht="14.4" customHeight="1" x14ac:dyDescent="0.3">
      <c r="D31" s="9" t="b">
        <f>_xll.PTreeNodeDecision(treeCalc_1!$F$2,10)</f>
        <v>0</v>
      </c>
      <c r="E31" s="5">
        <f>_xll.PTreeNodeProbability(treeCalc_1!$F$2,10)</f>
        <v>0</v>
      </c>
    </row>
    <row r="32" spans="1:5" ht="14.4" customHeight="1" x14ac:dyDescent="0.3">
      <c r="D32" s="6">
        <f>E4</f>
        <v>1.5</v>
      </c>
      <c r="E32" s="4">
        <f>_xll.PTreeNodeValue(treeCalc_1!$F$2,10)</f>
        <v>1.35</v>
      </c>
    </row>
    <row r="33" spans="4:7" ht="14.4" customHeight="1" x14ac:dyDescent="0.3">
      <c r="F33" s="12">
        <f>$B$9</f>
        <v>0.6</v>
      </c>
      <c r="G33" s="5">
        <f>_xll.PTreeNodeProbability(treeCalc_1!$F$2,14)</f>
        <v>0.33599999999999997</v>
      </c>
    </row>
    <row r="34" spans="4:7" ht="14.4" customHeight="1" x14ac:dyDescent="0.3">
      <c r="F34" s="6">
        <f>$C$11</f>
        <v>3.3</v>
      </c>
      <c r="G34" s="97">
        <f>_xll.PTreeNodeValue(treeCalc_1!$F$2,14)</f>
        <v>3</v>
      </c>
    </row>
    <row r="35" spans="4:7" ht="14.4" customHeight="1" x14ac:dyDescent="0.3">
      <c r="E35" s="12">
        <f>$C$6</f>
        <v>0.8</v>
      </c>
      <c r="F35" s="10" t="s">
        <v>61</v>
      </c>
    </row>
    <row r="36" spans="4:7" ht="14.4" customHeight="1" x14ac:dyDescent="0.3">
      <c r="E36" s="6">
        <v>0</v>
      </c>
      <c r="F36" s="11">
        <f>_xll.PTreeNodeValue(treeCalc_1!$F$2,12)</f>
        <v>2.1999999999999997</v>
      </c>
    </row>
    <row r="37" spans="4:7" ht="14.4" customHeight="1" x14ac:dyDescent="0.3">
      <c r="F37" s="12">
        <f>1-$B$9</f>
        <v>0.4</v>
      </c>
      <c r="G37" s="5">
        <f>_xll.PTreeNodeProbability(treeCalc_1!$F$2,15)</f>
        <v>0.22399999999999998</v>
      </c>
    </row>
    <row r="38" spans="4:7" ht="14.4" customHeight="1" x14ac:dyDescent="0.3">
      <c r="F38" s="6">
        <f>$C$12</f>
        <v>1.3</v>
      </c>
      <c r="G38" s="97">
        <f>_xll.PTreeNodeValue(treeCalc_1!$F$2,15)</f>
        <v>1</v>
      </c>
    </row>
    <row r="39" spans="4:7" ht="14.4" customHeight="1" x14ac:dyDescent="0.3">
      <c r="D39" s="9" t="b">
        <f>_xll.PTreeNodeDecision(treeCalc_1!$F$2,11)</f>
        <v>1</v>
      </c>
      <c r="E39" s="10" t="s">
        <v>84</v>
      </c>
    </row>
    <row r="40" spans="4:7" ht="14.4" customHeight="1" x14ac:dyDescent="0.3">
      <c r="D40" s="6">
        <f>-B13</f>
        <v>-0.15</v>
      </c>
      <c r="E40" s="11">
        <f>_xll.PTreeNodeValue(treeCalc_1!$F$2,11)</f>
        <v>2.0599999999999996</v>
      </c>
    </row>
    <row r="41" spans="4:7" ht="14.4" customHeight="1" x14ac:dyDescent="0.3">
      <c r="F41" s="9" t="b">
        <f>_xll.PTreeNodeDecision(treeCalc_1!$F$2,16)</f>
        <v>1</v>
      </c>
      <c r="G41" s="5">
        <f>_xll.PTreeNodeProbability(treeCalc_1!$F$2,16)</f>
        <v>0.13999999999999996</v>
      </c>
    </row>
    <row r="42" spans="4:7" ht="14.4" customHeight="1" x14ac:dyDescent="0.3">
      <c r="F42" s="6">
        <f>$D$4</f>
        <v>1.8</v>
      </c>
      <c r="G42" s="97">
        <f>_xll.PTreeNodeValue(treeCalc_1!$F$2,16)</f>
        <v>1.5</v>
      </c>
    </row>
    <row r="43" spans="4:7" ht="14.4" customHeight="1" x14ac:dyDescent="0.3">
      <c r="E43" s="12">
        <f>1-$C$6</f>
        <v>0.19999999999999996</v>
      </c>
      <c r="F43" s="7" t="s">
        <v>47</v>
      </c>
    </row>
    <row r="44" spans="4:7" ht="14.4" customHeight="1" x14ac:dyDescent="0.3">
      <c r="E44" s="6">
        <v>0</v>
      </c>
      <c r="F44" s="8">
        <f>_xll.PTreeNodeValue(treeCalc_1!$F$2,13)</f>
        <v>1.5</v>
      </c>
    </row>
    <row r="45" spans="4:7" ht="14.4" customHeight="1" x14ac:dyDescent="0.3">
      <c r="F45" s="9" t="b">
        <f>_xll.PTreeNodeDecision(treeCalc_1!$F$2,17)</f>
        <v>0</v>
      </c>
      <c r="G45" s="5">
        <f>_xll.PTreeNodeProbability(treeCalc_1!$F$2,17)</f>
        <v>0</v>
      </c>
    </row>
    <row r="46" spans="4:7" ht="14.4" customHeight="1" x14ac:dyDescent="0.3">
      <c r="F46" s="6">
        <f>$E$4</f>
        <v>1.5</v>
      </c>
      <c r="G46" s="97">
        <f>_xll.PTreeNodeValue(treeCalc_1!$F$2,17)</f>
        <v>1.2</v>
      </c>
    </row>
    <row r="47" spans="4:7" ht="14.4" customHeight="1" x14ac:dyDescent="0.3">
      <c r="D47" s="12">
        <f>$B$9</f>
        <v>0.6</v>
      </c>
      <c r="E47" s="5">
        <f>_xll.PTreeNodeProbability(treeCalc_1!$F$2,19)</f>
        <v>0</v>
      </c>
    </row>
    <row r="48" spans="4:7" ht="14.4" customHeight="1" x14ac:dyDescent="0.3">
      <c r="D48" s="6">
        <f>$C$11</f>
        <v>3.3</v>
      </c>
      <c r="E48" s="4">
        <f>_xll.PTreeNodeValue(treeCalc_1!$F$2,19)</f>
        <v>3.15</v>
      </c>
    </row>
    <row r="49" spans="2:5" ht="14.4" customHeight="1" x14ac:dyDescent="0.3">
      <c r="C49" s="12">
        <f>$C$6</f>
        <v>0.8</v>
      </c>
      <c r="D49" s="10" t="s">
        <v>61</v>
      </c>
    </row>
    <row r="50" spans="2:5" ht="14.4" customHeight="1" x14ac:dyDescent="0.3">
      <c r="C50" s="6">
        <v>0</v>
      </c>
      <c r="D50" s="11">
        <f>_xll.PTreeNodeValue(treeCalc_1!$F$2,18)</f>
        <v>2.35</v>
      </c>
    </row>
    <row r="51" spans="2:5" ht="14.4" customHeight="1" x14ac:dyDescent="0.3">
      <c r="D51" s="12">
        <f>1-$B$9</f>
        <v>0.4</v>
      </c>
      <c r="E51" s="5">
        <f>_xll.PTreeNodeProbability(treeCalc_1!$F$2,20)</f>
        <v>0</v>
      </c>
    </row>
    <row r="52" spans="2:5" ht="14.4" customHeight="1" x14ac:dyDescent="0.3">
      <c r="D52" s="6">
        <f>$C$12</f>
        <v>1.3</v>
      </c>
      <c r="E52" s="4">
        <f>_xll.PTreeNodeValue(treeCalc_1!$F$2,20)</f>
        <v>1.1500000000000001</v>
      </c>
    </row>
    <row r="53" spans="2:5" ht="14.4" customHeight="1" x14ac:dyDescent="0.3">
      <c r="B53" s="9" t="b">
        <f>_xll.PTreeNodeDecision(treeCalc_1!$F$2,4)</f>
        <v>0</v>
      </c>
      <c r="C53" s="10" t="s">
        <v>84</v>
      </c>
    </row>
    <row r="54" spans="2:5" ht="14.4" customHeight="1" x14ac:dyDescent="0.3">
      <c r="B54" s="6">
        <f>-B13</f>
        <v>-0.15</v>
      </c>
      <c r="C54" s="11">
        <f>_xll.PTreeNodeValue(treeCalc_1!$F$2,4)</f>
        <v>2.21</v>
      </c>
    </row>
    <row r="55" spans="2:5" ht="14.4" customHeight="1" x14ac:dyDescent="0.3">
      <c r="D55" s="9" t="b">
        <f>_xll.PTreeNodeDecision(treeCalc_1!$F$2,22)</f>
        <v>1</v>
      </c>
      <c r="E55" s="5">
        <f>_xll.PTreeNodeProbability(treeCalc_1!$F$2,22)</f>
        <v>0</v>
      </c>
    </row>
    <row r="56" spans="2:5" ht="14.4" customHeight="1" x14ac:dyDescent="0.3">
      <c r="D56" s="6">
        <f>$D$4</f>
        <v>1.8</v>
      </c>
      <c r="E56" s="4">
        <f>_xll.PTreeNodeValue(treeCalc_1!$F$2,22)</f>
        <v>1.6500000000000001</v>
      </c>
    </row>
    <row r="57" spans="2:5" ht="14.4" customHeight="1" x14ac:dyDescent="0.3">
      <c r="C57" s="12">
        <f>1-$C$6</f>
        <v>0.19999999999999996</v>
      </c>
      <c r="D57" s="7" t="s">
        <v>47</v>
      </c>
    </row>
    <row r="58" spans="2:5" ht="14.4" customHeight="1" x14ac:dyDescent="0.3">
      <c r="C58" s="6">
        <v>0</v>
      </c>
      <c r="D58" s="8">
        <f>_xll.PTreeNodeValue(treeCalc_1!$F$2,21)</f>
        <v>1.6500000000000001</v>
      </c>
    </row>
    <row r="59" spans="2:5" ht="14.4" customHeight="1" x14ac:dyDescent="0.3">
      <c r="D59" s="9" t="b">
        <f>_xll.PTreeNodeDecision(treeCalc_1!$F$2,23)</f>
        <v>0</v>
      </c>
      <c r="E59" s="5">
        <f>_xll.PTreeNodeProbability(treeCalc_1!$F$2,23)</f>
        <v>0</v>
      </c>
    </row>
    <row r="60" spans="2:5" ht="14.4" customHeight="1" x14ac:dyDescent="0.3">
      <c r="D60" s="6">
        <f>$E$4</f>
        <v>1.5</v>
      </c>
      <c r="E60" s="4">
        <f>_xll.PTreeNodeValue(treeCalc_1!$F$2,23)</f>
        <v>1.35</v>
      </c>
    </row>
  </sheetData>
  <mergeCells count="3">
    <mergeCell ref="B9:C9"/>
    <mergeCell ref="B10:C10"/>
    <mergeCell ref="B13:C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4392-4787-46A2-A060-63EA7E45C039}">
  <dimension ref="B1:R126"/>
  <sheetViews>
    <sheetView showGridLines="0" workbookViewId="0">
      <selection activeCell="H10" sqref="H10"/>
    </sheetView>
  </sheetViews>
  <sheetFormatPr defaultColWidth="9.21875" defaultRowHeight="14.4" x14ac:dyDescent="0.3"/>
  <cols>
    <col min="1" max="1" width="0.33203125" customWidth="1"/>
    <col min="2" max="6" width="15.77734375" customWidth="1"/>
    <col min="7" max="7" width="8" customWidth="1"/>
    <col min="18" max="18" width="15.88671875" customWidth="1"/>
  </cols>
  <sheetData>
    <row r="1" spans="2:18" ht="13.2" customHeight="1" x14ac:dyDescent="0.3">
      <c r="B1" s="16" t="s">
        <v>172</v>
      </c>
    </row>
    <row r="2" spans="2:18" ht="15" thickBot="1" x14ac:dyDescent="0.35"/>
    <row r="3" spans="2:18" x14ac:dyDescent="0.3">
      <c r="H3" s="18" t="s">
        <v>173</v>
      </c>
      <c r="I3" s="19"/>
      <c r="J3" s="19"/>
      <c r="K3" s="19"/>
      <c r="L3" s="19"/>
      <c r="M3" s="19"/>
      <c r="N3" s="19"/>
      <c r="O3" s="19"/>
      <c r="P3" s="19"/>
      <c r="Q3" s="19"/>
      <c r="R3" s="20"/>
    </row>
    <row r="4" spans="2:18" x14ac:dyDescent="0.3">
      <c r="H4" s="21" t="s">
        <v>177</v>
      </c>
      <c r="I4" s="22"/>
      <c r="J4" s="22"/>
      <c r="K4" s="22"/>
      <c r="L4" s="22"/>
      <c r="M4" s="22"/>
      <c r="N4" s="22"/>
      <c r="O4" s="22"/>
      <c r="P4" s="22"/>
      <c r="Q4" s="22"/>
      <c r="R4" s="23"/>
    </row>
    <row r="5" spans="2:18" x14ac:dyDescent="0.3">
      <c r="H5" s="21" t="s">
        <v>174</v>
      </c>
      <c r="I5" s="22"/>
      <c r="J5" s="22"/>
      <c r="K5" s="22"/>
      <c r="L5" s="22"/>
      <c r="M5" s="22"/>
      <c r="N5" s="22"/>
      <c r="O5" s="22"/>
      <c r="P5" s="22"/>
      <c r="Q5" s="22"/>
      <c r="R5" s="23"/>
    </row>
    <row r="6" spans="2:18" x14ac:dyDescent="0.3">
      <c r="H6" s="21" t="s">
        <v>178</v>
      </c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2:18" x14ac:dyDescent="0.3">
      <c r="H7" s="77" t="s">
        <v>179</v>
      </c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2:18" x14ac:dyDescent="0.3">
      <c r="H8" s="77" t="s">
        <v>175</v>
      </c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ht="15" thickBot="1" x14ac:dyDescent="0.35">
      <c r="H9" s="76" t="s">
        <v>176</v>
      </c>
      <c r="I9" s="27"/>
      <c r="J9" s="27"/>
      <c r="K9" s="27"/>
      <c r="L9" s="27"/>
      <c r="M9" s="27"/>
      <c r="N9" s="27"/>
      <c r="O9" s="27"/>
      <c r="P9" s="27"/>
      <c r="Q9" s="27"/>
      <c r="R9" s="28"/>
    </row>
    <row r="33" spans="2:7" ht="15" thickBot="1" x14ac:dyDescent="0.35"/>
    <row r="34" spans="2:7" ht="15" thickBot="1" x14ac:dyDescent="0.35">
      <c r="B34" s="80" t="s">
        <v>123</v>
      </c>
      <c r="C34" s="81"/>
      <c r="D34" s="81"/>
      <c r="E34" s="81"/>
      <c r="F34" s="81"/>
      <c r="G34" s="82"/>
    </row>
    <row r="35" spans="2:7" x14ac:dyDescent="0.3">
      <c r="B35" s="96" t="s">
        <v>50</v>
      </c>
      <c r="C35" s="92"/>
      <c r="D35" s="91" t="s">
        <v>51</v>
      </c>
      <c r="E35" s="92"/>
      <c r="F35" s="91" t="s">
        <v>52</v>
      </c>
      <c r="G35" s="95"/>
    </row>
    <row r="36" spans="2:7" ht="72.599999999999994" x14ac:dyDescent="0.3">
      <c r="B36" s="65" t="s">
        <v>134</v>
      </c>
      <c r="C36" s="67" t="s">
        <v>135</v>
      </c>
      <c r="D36" s="66" t="s">
        <v>134</v>
      </c>
      <c r="E36" s="67" t="s">
        <v>135</v>
      </c>
      <c r="F36" s="66" t="s">
        <v>134</v>
      </c>
      <c r="G36" s="68" t="s">
        <v>135</v>
      </c>
    </row>
    <row r="37" spans="2:7" x14ac:dyDescent="0.3">
      <c r="B37" s="63">
        <v>0.1</v>
      </c>
      <c r="C37" s="55">
        <v>0.1</v>
      </c>
      <c r="D37" s="36">
        <v>0.19444444444444445</v>
      </c>
      <c r="E37" s="55">
        <v>0.1</v>
      </c>
      <c r="F37" s="36">
        <v>0.1</v>
      </c>
      <c r="G37" s="37">
        <v>0.28888888888888886</v>
      </c>
    </row>
    <row r="38" spans="2:7" x14ac:dyDescent="0.3">
      <c r="B38" s="63">
        <v>0.1</v>
      </c>
      <c r="C38" s="55">
        <v>0.19444444444444445</v>
      </c>
      <c r="D38" s="36">
        <v>0.19444444444444445</v>
      </c>
      <c r="E38" s="55">
        <v>0.19444444444444445</v>
      </c>
      <c r="F38" s="36">
        <v>0.1</v>
      </c>
      <c r="G38" s="37">
        <v>0.3833333333333333</v>
      </c>
    </row>
    <row r="39" spans="2:7" x14ac:dyDescent="0.3">
      <c r="B39" s="63"/>
      <c r="C39" s="55"/>
      <c r="D39" s="36">
        <v>0.19444444444444445</v>
      </c>
      <c r="E39" s="55">
        <v>0.28888888888888886</v>
      </c>
      <c r="F39" s="36">
        <v>0.1</v>
      </c>
      <c r="G39" s="37">
        <v>0.47777777777777775</v>
      </c>
    </row>
    <row r="40" spans="2:7" x14ac:dyDescent="0.3">
      <c r="B40" s="63"/>
      <c r="C40" s="55"/>
      <c r="D40" s="36">
        <v>0.19444444444444445</v>
      </c>
      <c r="E40" s="55">
        <v>0.3833333333333333</v>
      </c>
      <c r="F40" s="36">
        <v>0.1</v>
      </c>
      <c r="G40" s="37">
        <v>0.57222222222222219</v>
      </c>
    </row>
    <row r="41" spans="2:7" x14ac:dyDescent="0.3">
      <c r="B41" s="63"/>
      <c r="C41" s="55"/>
      <c r="D41" s="36">
        <v>0.19444444444444445</v>
      </c>
      <c r="E41" s="55">
        <v>0.47777777777777775</v>
      </c>
      <c r="F41" s="36">
        <v>0.1</v>
      </c>
      <c r="G41" s="37">
        <v>0.66666666666666663</v>
      </c>
    </row>
    <row r="42" spans="2:7" x14ac:dyDescent="0.3">
      <c r="B42" s="63"/>
      <c r="C42" s="55"/>
      <c r="D42" s="36">
        <v>0.19444444444444445</v>
      </c>
      <c r="E42" s="55">
        <v>0.57222222222222219</v>
      </c>
      <c r="F42" s="36">
        <v>0.1</v>
      </c>
      <c r="G42" s="37">
        <v>0.76111111111111107</v>
      </c>
    </row>
    <row r="43" spans="2:7" x14ac:dyDescent="0.3">
      <c r="B43" s="63"/>
      <c r="C43" s="55"/>
      <c r="D43" s="36">
        <v>0.19444444444444445</v>
      </c>
      <c r="E43" s="55">
        <v>0.66666666666666663</v>
      </c>
      <c r="F43" s="36">
        <v>0.1</v>
      </c>
      <c r="G43" s="37">
        <v>0.85555555555555551</v>
      </c>
    </row>
    <row r="44" spans="2:7" x14ac:dyDescent="0.3">
      <c r="B44" s="63"/>
      <c r="C44" s="55"/>
      <c r="D44" s="36">
        <v>0.19444444444444445</v>
      </c>
      <c r="E44" s="55">
        <v>0.76111111111111107</v>
      </c>
      <c r="F44" s="36">
        <v>0.1</v>
      </c>
      <c r="G44" s="37">
        <v>0.95</v>
      </c>
    </row>
    <row r="45" spans="2:7" x14ac:dyDescent="0.3">
      <c r="B45" s="63"/>
      <c r="C45" s="55"/>
      <c r="D45" s="36">
        <v>0.19444444444444445</v>
      </c>
      <c r="E45" s="55">
        <v>0.85555555555555551</v>
      </c>
      <c r="F45" s="36"/>
      <c r="G45" s="37"/>
    </row>
    <row r="46" spans="2:7" x14ac:dyDescent="0.3">
      <c r="B46" s="63"/>
      <c r="C46" s="55"/>
      <c r="D46" s="36">
        <v>0.19444444444444445</v>
      </c>
      <c r="E46" s="55">
        <v>0.95</v>
      </c>
      <c r="F46" s="36"/>
      <c r="G46" s="37"/>
    </row>
    <row r="47" spans="2:7" x14ac:dyDescent="0.3">
      <c r="B47" s="63"/>
      <c r="C47" s="55"/>
      <c r="D47" s="36">
        <v>0.28888888888888886</v>
      </c>
      <c r="E47" s="55">
        <v>0.1</v>
      </c>
      <c r="F47" s="36"/>
      <c r="G47" s="37"/>
    </row>
    <row r="48" spans="2:7" x14ac:dyDescent="0.3">
      <c r="B48" s="63"/>
      <c r="C48" s="55"/>
      <c r="D48" s="36">
        <v>0.28888888888888886</v>
      </c>
      <c r="E48" s="55">
        <v>0.19444444444444445</v>
      </c>
      <c r="F48" s="36"/>
      <c r="G48" s="37"/>
    </row>
    <row r="49" spans="2:7" x14ac:dyDescent="0.3">
      <c r="B49" s="63"/>
      <c r="C49" s="55"/>
      <c r="D49" s="36">
        <v>0.28888888888888886</v>
      </c>
      <c r="E49" s="55">
        <v>0.28888888888888886</v>
      </c>
      <c r="F49" s="36"/>
      <c r="G49" s="37"/>
    </row>
    <row r="50" spans="2:7" x14ac:dyDescent="0.3">
      <c r="B50" s="63"/>
      <c r="C50" s="55"/>
      <c r="D50" s="36">
        <v>0.28888888888888886</v>
      </c>
      <c r="E50" s="55">
        <v>0.3833333333333333</v>
      </c>
      <c r="F50" s="36"/>
      <c r="G50" s="37"/>
    </row>
    <row r="51" spans="2:7" x14ac:dyDescent="0.3">
      <c r="B51" s="63"/>
      <c r="C51" s="55"/>
      <c r="D51" s="36">
        <v>0.28888888888888886</v>
      </c>
      <c r="E51" s="55">
        <v>0.47777777777777775</v>
      </c>
      <c r="F51" s="36"/>
      <c r="G51" s="37"/>
    </row>
    <row r="52" spans="2:7" x14ac:dyDescent="0.3">
      <c r="B52" s="63"/>
      <c r="C52" s="55"/>
      <c r="D52" s="36">
        <v>0.28888888888888886</v>
      </c>
      <c r="E52" s="55">
        <v>0.57222222222222219</v>
      </c>
      <c r="F52" s="36"/>
      <c r="G52" s="37"/>
    </row>
    <row r="53" spans="2:7" x14ac:dyDescent="0.3">
      <c r="B53" s="63"/>
      <c r="C53" s="55"/>
      <c r="D53" s="36">
        <v>0.28888888888888886</v>
      </c>
      <c r="E53" s="55">
        <v>0.66666666666666663</v>
      </c>
      <c r="F53" s="36"/>
      <c r="G53" s="37"/>
    </row>
    <row r="54" spans="2:7" x14ac:dyDescent="0.3">
      <c r="B54" s="63"/>
      <c r="C54" s="55"/>
      <c r="D54" s="36">
        <v>0.28888888888888886</v>
      </c>
      <c r="E54" s="55">
        <v>0.76111111111111107</v>
      </c>
      <c r="F54" s="36"/>
      <c r="G54" s="37"/>
    </row>
    <row r="55" spans="2:7" x14ac:dyDescent="0.3">
      <c r="B55" s="63"/>
      <c r="C55" s="55"/>
      <c r="D55" s="36">
        <v>0.28888888888888886</v>
      </c>
      <c r="E55" s="55">
        <v>0.85555555555555551</v>
      </c>
      <c r="F55" s="36"/>
      <c r="G55" s="37"/>
    </row>
    <row r="56" spans="2:7" x14ac:dyDescent="0.3">
      <c r="B56" s="63"/>
      <c r="C56" s="55"/>
      <c r="D56" s="36">
        <v>0.28888888888888886</v>
      </c>
      <c r="E56" s="55">
        <v>0.95</v>
      </c>
      <c r="F56" s="36"/>
      <c r="G56" s="37"/>
    </row>
    <row r="57" spans="2:7" x14ac:dyDescent="0.3">
      <c r="B57" s="63"/>
      <c r="C57" s="55"/>
      <c r="D57" s="36">
        <v>0.3833333333333333</v>
      </c>
      <c r="E57" s="55">
        <v>0.1</v>
      </c>
      <c r="F57" s="36"/>
      <c r="G57" s="37"/>
    </row>
    <row r="58" spans="2:7" x14ac:dyDescent="0.3">
      <c r="B58" s="63"/>
      <c r="C58" s="55"/>
      <c r="D58" s="36">
        <v>0.3833333333333333</v>
      </c>
      <c r="E58" s="55">
        <v>0.19444444444444445</v>
      </c>
      <c r="F58" s="36"/>
      <c r="G58" s="37"/>
    </row>
    <row r="59" spans="2:7" x14ac:dyDescent="0.3">
      <c r="B59" s="63"/>
      <c r="C59" s="55"/>
      <c r="D59" s="36">
        <v>0.3833333333333333</v>
      </c>
      <c r="E59" s="55">
        <v>0.28888888888888886</v>
      </c>
      <c r="F59" s="36"/>
      <c r="G59" s="37"/>
    </row>
    <row r="60" spans="2:7" x14ac:dyDescent="0.3">
      <c r="B60" s="63"/>
      <c r="C60" s="55"/>
      <c r="D60" s="36">
        <v>0.3833333333333333</v>
      </c>
      <c r="E60" s="55">
        <v>0.3833333333333333</v>
      </c>
      <c r="F60" s="36"/>
      <c r="G60" s="37"/>
    </row>
    <row r="61" spans="2:7" x14ac:dyDescent="0.3">
      <c r="B61" s="63"/>
      <c r="C61" s="55"/>
      <c r="D61" s="36">
        <v>0.3833333333333333</v>
      </c>
      <c r="E61" s="55">
        <v>0.47777777777777775</v>
      </c>
      <c r="F61" s="36"/>
      <c r="G61" s="37"/>
    </row>
    <row r="62" spans="2:7" x14ac:dyDescent="0.3">
      <c r="B62" s="63"/>
      <c r="C62" s="55"/>
      <c r="D62" s="36">
        <v>0.3833333333333333</v>
      </c>
      <c r="E62" s="55">
        <v>0.57222222222222219</v>
      </c>
      <c r="F62" s="36"/>
      <c r="G62" s="37"/>
    </row>
    <row r="63" spans="2:7" x14ac:dyDescent="0.3">
      <c r="B63" s="63"/>
      <c r="C63" s="55"/>
      <c r="D63" s="36">
        <v>0.3833333333333333</v>
      </c>
      <c r="E63" s="55">
        <v>0.66666666666666663</v>
      </c>
      <c r="F63" s="36"/>
      <c r="G63" s="37"/>
    </row>
    <row r="64" spans="2:7" x14ac:dyDescent="0.3">
      <c r="B64" s="63"/>
      <c r="C64" s="55"/>
      <c r="D64" s="36">
        <v>0.3833333333333333</v>
      </c>
      <c r="E64" s="55">
        <v>0.76111111111111107</v>
      </c>
      <c r="F64" s="36"/>
      <c r="G64" s="37"/>
    </row>
    <row r="65" spans="2:7" x14ac:dyDescent="0.3">
      <c r="B65" s="63"/>
      <c r="C65" s="55"/>
      <c r="D65" s="36">
        <v>0.3833333333333333</v>
      </c>
      <c r="E65" s="55">
        <v>0.85555555555555551</v>
      </c>
      <c r="F65" s="36"/>
      <c r="G65" s="37"/>
    </row>
    <row r="66" spans="2:7" x14ac:dyDescent="0.3">
      <c r="B66" s="63"/>
      <c r="C66" s="55"/>
      <c r="D66" s="36">
        <v>0.3833333333333333</v>
      </c>
      <c r="E66" s="55">
        <v>0.95</v>
      </c>
      <c r="F66" s="36"/>
      <c r="G66" s="37"/>
    </row>
    <row r="67" spans="2:7" x14ac:dyDescent="0.3">
      <c r="B67" s="63"/>
      <c r="C67" s="55"/>
      <c r="D67" s="36">
        <v>0.47777777777777775</v>
      </c>
      <c r="E67" s="55">
        <v>0.1</v>
      </c>
      <c r="F67" s="36"/>
      <c r="G67" s="37"/>
    </row>
    <row r="68" spans="2:7" x14ac:dyDescent="0.3">
      <c r="B68" s="63"/>
      <c r="C68" s="55"/>
      <c r="D68" s="36">
        <v>0.47777777777777775</v>
      </c>
      <c r="E68" s="55">
        <v>0.19444444444444445</v>
      </c>
      <c r="F68" s="36"/>
      <c r="G68" s="37"/>
    </row>
    <row r="69" spans="2:7" x14ac:dyDescent="0.3">
      <c r="B69" s="63"/>
      <c r="C69" s="55"/>
      <c r="D69" s="36">
        <v>0.47777777777777775</v>
      </c>
      <c r="E69" s="55">
        <v>0.28888888888888886</v>
      </c>
      <c r="F69" s="36"/>
      <c r="G69" s="37"/>
    </row>
    <row r="70" spans="2:7" x14ac:dyDescent="0.3">
      <c r="B70" s="63"/>
      <c r="C70" s="55"/>
      <c r="D70" s="36">
        <v>0.47777777777777775</v>
      </c>
      <c r="E70" s="55">
        <v>0.3833333333333333</v>
      </c>
      <c r="F70" s="36"/>
      <c r="G70" s="37"/>
    </row>
    <row r="71" spans="2:7" x14ac:dyDescent="0.3">
      <c r="B71" s="63"/>
      <c r="C71" s="55"/>
      <c r="D71" s="36">
        <v>0.47777777777777775</v>
      </c>
      <c r="E71" s="55">
        <v>0.47777777777777775</v>
      </c>
      <c r="F71" s="36"/>
      <c r="G71" s="37"/>
    </row>
    <row r="72" spans="2:7" x14ac:dyDescent="0.3">
      <c r="B72" s="63"/>
      <c r="C72" s="55"/>
      <c r="D72" s="36">
        <v>0.47777777777777775</v>
      </c>
      <c r="E72" s="55">
        <v>0.57222222222222219</v>
      </c>
      <c r="F72" s="36"/>
      <c r="G72" s="37"/>
    </row>
    <row r="73" spans="2:7" x14ac:dyDescent="0.3">
      <c r="B73" s="63"/>
      <c r="C73" s="55"/>
      <c r="D73" s="36">
        <v>0.47777777777777775</v>
      </c>
      <c r="E73" s="55">
        <v>0.66666666666666663</v>
      </c>
      <c r="F73" s="36"/>
      <c r="G73" s="37"/>
    </row>
    <row r="74" spans="2:7" x14ac:dyDescent="0.3">
      <c r="B74" s="63"/>
      <c r="C74" s="55"/>
      <c r="D74" s="36">
        <v>0.47777777777777775</v>
      </c>
      <c r="E74" s="55">
        <v>0.76111111111111107</v>
      </c>
      <c r="F74" s="36"/>
      <c r="G74" s="37"/>
    </row>
    <row r="75" spans="2:7" x14ac:dyDescent="0.3">
      <c r="B75" s="63"/>
      <c r="C75" s="55"/>
      <c r="D75" s="36">
        <v>0.47777777777777775</v>
      </c>
      <c r="E75" s="55">
        <v>0.85555555555555551</v>
      </c>
      <c r="F75" s="36"/>
      <c r="G75" s="37"/>
    </row>
    <row r="76" spans="2:7" x14ac:dyDescent="0.3">
      <c r="B76" s="63"/>
      <c r="C76" s="55"/>
      <c r="D76" s="36">
        <v>0.47777777777777775</v>
      </c>
      <c r="E76" s="55">
        <v>0.95</v>
      </c>
      <c r="F76" s="36"/>
      <c r="G76" s="37"/>
    </row>
    <row r="77" spans="2:7" x14ac:dyDescent="0.3">
      <c r="B77" s="63"/>
      <c r="C77" s="55"/>
      <c r="D77" s="36">
        <v>0.57222222222222219</v>
      </c>
      <c r="E77" s="55">
        <v>0.1</v>
      </c>
      <c r="F77" s="36"/>
      <c r="G77" s="37"/>
    </row>
    <row r="78" spans="2:7" x14ac:dyDescent="0.3">
      <c r="B78" s="63"/>
      <c r="C78" s="55"/>
      <c r="D78" s="36">
        <v>0.57222222222222219</v>
      </c>
      <c r="E78" s="55">
        <v>0.19444444444444445</v>
      </c>
      <c r="F78" s="36"/>
      <c r="G78" s="37"/>
    </row>
    <row r="79" spans="2:7" x14ac:dyDescent="0.3">
      <c r="B79" s="63"/>
      <c r="C79" s="55"/>
      <c r="D79" s="36">
        <v>0.57222222222222219</v>
      </c>
      <c r="E79" s="55">
        <v>0.28888888888888886</v>
      </c>
      <c r="F79" s="36"/>
      <c r="G79" s="37"/>
    </row>
    <row r="80" spans="2:7" x14ac:dyDescent="0.3">
      <c r="B80" s="63"/>
      <c r="C80" s="55"/>
      <c r="D80" s="36">
        <v>0.57222222222222219</v>
      </c>
      <c r="E80" s="55">
        <v>0.3833333333333333</v>
      </c>
      <c r="F80" s="36"/>
      <c r="G80" s="37"/>
    </row>
    <row r="81" spans="2:7" x14ac:dyDescent="0.3">
      <c r="B81" s="63"/>
      <c r="C81" s="55"/>
      <c r="D81" s="36">
        <v>0.57222222222222219</v>
      </c>
      <c r="E81" s="55">
        <v>0.47777777777777775</v>
      </c>
      <c r="F81" s="36"/>
      <c r="G81" s="37"/>
    </row>
    <row r="82" spans="2:7" x14ac:dyDescent="0.3">
      <c r="B82" s="63"/>
      <c r="C82" s="55"/>
      <c r="D82" s="36">
        <v>0.57222222222222219</v>
      </c>
      <c r="E82" s="55">
        <v>0.57222222222222219</v>
      </c>
      <c r="F82" s="36"/>
      <c r="G82" s="37"/>
    </row>
    <row r="83" spans="2:7" x14ac:dyDescent="0.3">
      <c r="B83" s="63"/>
      <c r="C83" s="55"/>
      <c r="D83" s="36">
        <v>0.57222222222222219</v>
      </c>
      <c r="E83" s="55">
        <v>0.66666666666666663</v>
      </c>
      <c r="F83" s="36"/>
      <c r="G83" s="37"/>
    </row>
    <row r="84" spans="2:7" x14ac:dyDescent="0.3">
      <c r="B84" s="63"/>
      <c r="C84" s="55"/>
      <c r="D84" s="36">
        <v>0.57222222222222219</v>
      </c>
      <c r="E84" s="55">
        <v>0.76111111111111107</v>
      </c>
      <c r="F84" s="36"/>
      <c r="G84" s="37"/>
    </row>
    <row r="85" spans="2:7" x14ac:dyDescent="0.3">
      <c r="B85" s="63"/>
      <c r="C85" s="55"/>
      <c r="D85" s="36">
        <v>0.57222222222222219</v>
      </c>
      <c r="E85" s="55">
        <v>0.85555555555555551</v>
      </c>
      <c r="F85" s="36"/>
      <c r="G85" s="37"/>
    </row>
    <row r="86" spans="2:7" x14ac:dyDescent="0.3">
      <c r="B86" s="63"/>
      <c r="C86" s="55"/>
      <c r="D86" s="36">
        <v>0.57222222222222219</v>
      </c>
      <c r="E86" s="55">
        <v>0.95</v>
      </c>
      <c r="F86" s="36"/>
      <c r="G86" s="37"/>
    </row>
    <row r="87" spans="2:7" x14ac:dyDescent="0.3">
      <c r="B87" s="63"/>
      <c r="C87" s="55"/>
      <c r="D87" s="36">
        <v>0.66666666666666663</v>
      </c>
      <c r="E87" s="55">
        <v>0.1</v>
      </c>
      <c r="F87" s="36"/>
      <c r="G87" s="37"/>
    </row>
    <row r="88" spans="2:7" x14ac:dyDescent="0.3">
      <c r="B88" s="63"/>
      <c r="C88" s="55"/>
      <c r="D88" s="36">
        <v>0.66666666666666663</v>
      </c>
      <c r="E88" s="55">
        <v>0.19444444444444445</v>
      </c>
      <c r="F88" s="36"/>
      <c r="G88" s="37"/>
    </row>
    <row r="89" spans="2:7" x14ac:dyDescent="0.3">
      <c r="B89" s="63"/>
      <c r="C89" s="55"/>
      <c r="D89" s="36">
        <v>0.66666666666666663</v>
      </c>
      <c r="E89" s="55">
        <v>0.28888888888888886</v>
      </c>
      <c r="F89" s="36"/>
      <c r="G89" s="37"/>
    </row>
    <row r="90" spans="2:7" x14ac:dyDescent="0.3">
      <c r="B90" s="63"/>
      <c r="C90" s="55"/>
      <c r="D90" s="36">
        <v>0.66666666666666663</v>
      </c>
      <c r="E90" s="55">
        <v>0.3833333333333333</v>
      </c>
      <c r="F90" s="36"/>
      <c r="G90" s="37"/>
    </row>
    <row r="91" spans="2:7" x14ac:dyDescent="0.3">
      <c r="B91" s="63"/>
      <c r="C91" s="55"/>
      <c r="D91" s="36">
        <v>0.66666666666666663</v>
      </c>
      <c r="E91" s="55">
        <v>0.47777777777777775</v>
      </c>
      <c r="F91" s="36"/>
      <c r="G91" s="37"/>
    </row>
    <row r="92" spans="2:7" x14ac:dyDescent="0.3">
      <c r="B92" s="63"/>
      <c r="C92" s="55"/>
      <c r="D92" s="36">
        <v>0.66666666666666663</v>
      </c>
      <c r="E92" s="55">
        <v>0.57222222222222219</v>
      </c>
      <c r="F92" s="36"/>
      <c r="G92" s="37"/>
    </row>
    <row r="93" spans="2:7" x14ac:dyDescent="0.3">
      <c r="B93" s="63"/>
      <c r="C93" s="55"/>
      <c r="D93" s="36">
        <v>0.66666666666666663</v>
      </c>
      <c r="E93" s="55">
        <v>0.66666666666666663</v>
      </c>
      <c r="F93" s="36"/>
      <c r="G93" s="37"/>
    </row>
    <row r="94" spans="2:7" x14ac:dyDescent="0.3">
      <c r="B94" s="63"/>
      <c r="C94" s="55"/>
      <c r="D94" s="36">
        <v>0.66666666666666663</v>
      </c>
      <c r="E94" s="55">
        <v>0.76111111111111107</v>
      </c>
      <c r="F94" s="36"/>
      <c r="G94" s="37"/>
    </row>
    <row r="95" spans="2:7" x14ac:dyDescent="0.3">
      <c r="B95" s="63"/>
      <c r="C95" s="55"/>
      <c r="D95" s="36">
        <v>0.66666666666666663</v>
      </c>
      <c r="E95" s="55">
        <v>0.85555555555555551</v>
      </c>
      <c r="F95" s="36"/>
      <c r="G95" s="37"/>
    </row>
    <row r="96" spans="2:7" x14ac:dyDescent="0.3">
      <c r="B96" s="63"/>
      <c r="C96" s="55"/>
      <c r="D96" s="36">
        <v>0.66666666666666663</v>
      </c>
      <c r="E96" s="55">
        <v>0.95</v>
      </c>
      <c r="F96" s="36"/>
      <c r="G96" s="37"/>
    </row>
    <row r="97" spans="2:7" x14ac:dyDescent="0.3">
      <c r="B97" s="63"/>
      <c r="C97" s="55"/>
      <c r="D97" s="36">
        <v>0.76111111111111107</v>
      </c>
      <c r="E97" s="55">
        <v>0.1</v>
      </c>
      <c r="F97" s="36"/>
      <c r="G97" s="37"/>
    </row>
    <row r="98" spans="2:7" x14ac:dyDescent="0.3">
      <c r="B98" s="63"/>
      <c r="C98" s="55"/>
      <c r="D98" s="36">
        <v>0.76111111111111107</v>
      </c>
      <c r="E98" s="55">
        <v>0.19444444444444445</v>
      </c>
      <c r="F98" s="36"/>
      <c r="G98" s="37"/>
    </row>
    <row r="99" spans="2:7" x14ac:dyDescent="0.3">
      <c r="B99" s="63"/>
      <c r="C99" s="55"/>
      <c r="D99" s="36">
        <v>0.76111111111111107</v>
      </c>
      <c r="E99" s="55">
        <v>0.28888888888888886</v>
      </c>
      <c r="F99" s="36"/>
      <c r="G99" s="37"/>
    </row>
    <row r="100" spans="2:7" x14ac:dyDescent="0.3">
      <c r="B100" s="63"/>
      <c r="C100" s="55"/>
      <c r="D100" s="36">
        <v>0.76111111111111107</v>
      </c>
      <c r="E100" s="55">
        <v>0.3833333333333333</v>
      </c>
      <c r="F100" s="36"/>
      <c r="G100" s="37"/>
    </row>
    <row r="101" spans="2:7" x14ac:dyDescent="0.3">
      <c r="B101" s="63"/>
      <c r="C101" s="55"/>
      <c r="D101" s="36">
        <v>0.76111111111111107</v>
      </c>
      <c r="E101" s="55">
        <v>0.47777777777777775</v>
      </c>
      <c r="F101" s="36"/>
      <c r="G101" s="37"/>
    </row>
    <row r="102" spans="2:7" x14ac:dyDescent="0.3">
      <c r="B102" s="63"/>
      <c r="C102" s="55"/>
      <c r="D102" s="36">
        <v>0.76111111111111107</v>
      </c>
      <c r="E102" s="55">
        <v>0.57222222222222219</v>
      </c>
      <c r="F102" s="36"/>
      <c r="G102" s="37"/>
    </row>
    <row r="103" spans="2:7" x14ac:dyDescent="0.3">
      <c r="B103" s="63"/>
      <c r="C103" s="55"/>
      <c r="D103" s="36">
        <v>0.76111111111111107</v>
      </c>
      <c r="E103" s="55">
        <v>0.66666666666666663</v>
      </c>
      <c r="F103" s="36"/>
      <c r="G103" s="37"/>
    </row>
    <row r="104" spans="2:7" x14ac:dyDescent="0.3">
      <c r="B104" s="63"/>
      <c r="C104" s="55"/>
      <c r="D104" s="36">
        <v>0.76111111111111107</v>
      </c>
      <c r="E104" s="55">
        <v>0.76111111111111107</v>
      </c>
      <c r="F104" s="36"/>
      <c r="G104" s="37"/>
    </row>
    <row r="105" spans="2:7" x14ac:dyDescent="0.3">
      <c r="B105" s="63"/>
      <c r="C105" s="55"/>
      <c r="D105" s="36">
        <v>0.76111111111111107</v>
      </c>
      <c r="E105" s="55">
        <v>0.85555555555555551</v>
      </c>
      <c r="F105" s="36"/>
      <c r="G105" s="37"/>
    </row>
    <row r="106" spans="2:7" x14ac:dyDescent="0.3">
      <c r="B106" s="63"/>
      <c r="C106" s="55"/>
      <c r="D106" s="36">
        <v>0.76111111111111107</v>
      </c>
      <c r="E106" s="55">
        <v>0.95</v>
      </c>
      <c r="F106" s="36"/>
      <c r="G106" s="37"/>
    </row>
    <row r="107" spans="2:7" x14ac:dyDescent="0.3">
      <c r="B107" s="63"/>
      <c r="C107" s="55"/>
      <c r="D107" s="36">
        <v>0.85555555555555551</v>
      </c>
      <c r="E107" s="55">
        <v>0.1</v>
      </c>
      <c r="F107" s="36"/>
      <c r="G107" s="37"/>
    </row>
    <row r="108" spans="2:7" x14ac:dyDescent="0.3">
      <c r="B108" s="63"/>
      <c r="C108" s="55"/>
      <c r="D108" s="36">
        <v>0.85555555555555551</v>
      </c>
      <c r="E108" s="55">
        <v>0.19444444444444445</v>
      </c>
      <c r="F108" s="36"/>
      <c r="G108" s="37"/>
    </row>
    <row r="109" spans="2:7" x14ac:dyDescent="0.3">
      <c r="B109" s="63"/>
      <c r="C109" s="55"/>
      <c r="D109" s="36">
        <v>0.85555555555555551</v>
      </c>
      <c r="E109" s="55">
        <v>0.28888888888888886</v>
      </c>
      <c r="F109" s="36"/>
      <c r="G109" s="37"/>
    </row>
    <row r="110" spans="2:7" x14ac:dyDescent="0.3">
      <c r="B110" s="63"/>
      <c r="C110" s="55"/>
      <c r="D110" s="36">
        <v>0.85555555555555551</v>
      </c>
      <c r="E110" s="55">
        <v>0.3833333333333333</v>
      </c>
      <c r="F110" s="36"/>
      <c r="G110" s="37"/>
    </row>
    <row r="111" spans="2:7" x14ac:dyDescent="0.3">
      <c r="B111" s="63"/>
      <c r="C111" s="55"/>
      <c r="D111" s="36">
        <v>0.85555555555555551</v>
      </c>
      <c r="E111" s="55">
        <v>0.47777777777777775</v>
      </c>
      <c r="F111" s="36"/>
      <c r="G111" s="37"/>
    </row>
    <row r="112" spans="2:7" x14ac:dyDescent="0.3">
      <c r="B112" s="63"/>
      <c r="C112" s="55"/>
      <c r="D112" s="36">
        <v>0.85555555555555551</v>
      </c>
      <c r="E112" s="55">
        <v>0.57222222222222219</v>
      </c>
      <c r="F112" s="36"/>
      <c r="G112" s="37"/>
    </row>
    <row r="113" spans="2:7" x14ac:dyDescent="0.3">
      <c r="B113" s="63"/>
      <c r="C113" s="55"/>
      <c r="D113" s="36">
        <v>0.85555555555555551</v>
      </c>
      <c r="E113" s="55">
        <v>0.66666666666666663</v>
      </c>
      <c r="F113" s="36"/>
      <c r="G113" s="37"/>
    </row>
    <row r="114" spans="2:7" x14ac:dyDescent="0.3">
      <c r="B114" s="63"/>
      <c r="C114" s="55"/>
      <c r="D114" s="36">
        <v>0.85555555555555551</v>
      </c>
      <c r="E114" s="55">
        <v>0.76111111111111107</v>
      </c>
      <c r="F114" s="36"/>
      <c r="G114" s="37"/>
    </row>
    <row r="115" spans="2:7" x14ac:dyDescent="0.3">
      <c r="B115" s="63"/>
      <c r="C115" s="55"/>
      <c r="D115" s="36">
        <v>0.85555555555555551</v>
      </c>
      <c r="E115" s="55">
        <v>0.85555555555555551</v>
      </c>
      <c r="F115" s="36"/>
      <c r="G115" s="37"/>
    </row>
    <row r="116" spans="2:7" x14ac:dyDescent="0.3">
      <c r="B116" s="63"/>
      <c r="C116" s="55"/>
      <c r="D116" s="36">
        <v>0.85555555555555551</v>
      </c>
      <c r="E116" s="55">
        <v>0.95</v>
      </c>
      <c r="F116" s="36"/>
      <c r="G116" s="37"/>
    </row>
    <row r="117" spans="2:7" x14ac:dyDescent="0.3">
      <c r="B117" s="63"/>
      <c r="C117" s="55"/>
      <c r="D117" s="36">
        <v>0.95</v>
      </c>
      <c r="E117" s="55">
        <v>0.1</v>
      </c>
      <c r="F117" s="36"/>
      <c r="G117" s="37"/>
    </row>
    <row r="118" spans="2:7" x14ac:dyDescent="0.3">
      <c r="B118" s="63"/>
      <c r="C118" s="55"/>
      <c r="D118" s="36">
        <v>0.95</v>
      </c>
      <c r="E118" s="55">
        <v>0.19444444444444445</v>
      </c>
      <c r="F118" s="36"/>
      <c r="G118" s="37"/>
    </row>
    <row r="119" spans="2:7" x14ac:dyDescent="0.3">
      <c r="B119" s="63"/>
      <c r="C119" s="55"/>
      <c r="D119" s="36">
        <v>0.95</v>
      </c>
      <c r="E119" s="55">
        <v>0.28888888888888886</v>
      </c>
      <c r="F119" s="36"/>
      <c r="G119" s="37"/>
    </row>
    <row r="120" spans="2:7" x14ac:dyDescent="0.3">
      <c r="B120" s="63"/>
      <c r="C120" s="55"/>
      <c r="D120" s="36">
        <v>0.95</v>
      </c>
      <c r="E120" s="55">
        <v>0.3833333333333333</v>
      </c>
      <c r="F120" s="36"/>
      <c r="G120" s="37"/>
    </row>
    <row r="121" spans="2:7" x14ac:dyDescent="0.3">
      <c r="B121" s="63"/>
      <c r="C121" s="55"/>
      <c r="D121" s="36">
        <v>0.95</v>
      </c>
      <c r="E121" s="55">
        <v>0.47777777777777775</v>
      </c>
      <c r="F121" s="36"/>
      <c r="G121" s="37"/>
    </row>
    <row r="122" spans="2:7" x14ac:dyDescent="0.3">
      <c r="B122" s="63"/>
      <c r="C122" s="55"/>
      <c r="D122" s="36">
        <v>0.95</v>
      </c>
      <c r="E122" s="55">
        <v>0.57222222222222219</v>
      </c>
      <c r="F122" s="36"/>
      <c r="G122" s="37"/>
    </row>
    <row r="123" spans="2:7" x14ac:dyDescent="0.3">
      <c r="B123" s="63"/>
      <c r="C123" s="55"/>
      <c r="D123" s="36">
        <v>0.95</v>
      </c>
      <c r="E123" s="55">
        <v>0.66666666666666663</v>
      </c>
      <c r="F123" s="36"/>
      <c r="G123" s="37"/>
    </row>
    <row r="124" spans="2:7" x14ac:dyDescent="0.3">
      <c r="B124" s="63"/>
      <c r="C124" s="55"/>
      <c r="D124" s="36">
        <v>0.95</v>
      </c>
      <c r="E124" s="55">
        <v>0.76111111111111107</v>
      </c>
      <c r="F124" s="36"/>
      <c r="G124" s="37"/>
    </row>
    <row r="125" spans="2:7" x14ac:dyDescent="0.3">
      <c r="B125" s="63"/>
      <c r="C125" s="55"/>
      <c r="D125" s="36">
        <v>0.95</v>
      </c>
      <c r="E125" s="55">
        <v>0.85555555555555551</v>
      </c>
      <c r="F125" s="36"/>
      <c r="G125" s="37"/>
    </row>
    <row r="126" spans="2:7" ht="15" thickBot="1" x14ac:dyDescent="0.35">
      <c r="B126" s="64"/>
      <c r="C126" s="56"/>
      <c r="D126" s="38">
        <v>0.95</v>
      </c>
      <c r="E126" s="56">
        <v>0.95</v>
      </c>
      <c r="F126" s="38"/>
      <c r="G126" s="39"/>
    </row>
  </sheetData>
  <mergeCells count="4">
    <mergeCell ref="B34:G34"/>
    <mergeCell ref="B35:C35"/>
    <mergeCell ref="D35:E35"/>
    <mergeCell ref="F35:G3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workbookViewId="0"/>
  </sheetViews>
  <sheetFormatPr defaultColWidth="15.6640625" defaultRowHeight="14.4" x14ac:dyDescent="0.3"/>
  <cols>
    <col min="1" max="16384" width="15.6640625" style="2"/>
  </cols>
  <sheetData>
    <row r="1" spans="1:16" x14ac:dyDescent="0.3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">
      <c r="A2" s="2" t="s">
        <v>2</v>
      </c>
      <c r="B2" s="2" t="e">
        <f>Q1_Decision_Tree!#REF!</f>
        <v>#REF!</v>
      </c>
      <c r="E2" s="2" t="s">
        <v>11</v>
      </c>
      <c r="F2" s="2">
        <f>_xll.PTreeEvaluate5(B3,$L$11:$L$33,$J$11:$J$33,$K$11:$K$33,$N$11:$N$33,$G$11:$G$33,,L1)</f>
        <v>206227</v>
      </c>
    </row>
    <row r="3" spans="1:16" x14ac:dyDescent="0.3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3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3">
      <c r="A6" s="2" t="s">
        <v>6</v>
      </c>
      <c r="E6" s="2" t="s">
        <v>15</v>
      </c>
      <c r="F6" s="1" t="s">
        <v>160</v>
      </c>
      <c r="H6" s="2" t="s">
        <v>20</v>
      </c>
      <c r="I6" s="1" t="s">
        <v>41</v>
      </c>
    </row>
    <row r="7" spans="1:16" x14ac:dyDescent="0.3">
      <c r="A7" s="2" t="s">
        <v>7</v>
      </c>
      <c r="E7" s="2" t="s">
        <v>10</v>
      </c>
      <c r="F7" s="1" t="s">
        <v>0</v>
      </c>
    </row>
    <row r="8" spans="1:16" x14ac:dyDescent="0.3">
      <c r="A8" s="2" t="s">
        <v>8</v>
      </c>
      <c r="B8" s="2">
        <v>23</v>
      </c>
    </row>
    <row r="10" spans="1:16" x14ac:dyDescent="0.3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">
      <c r="A11" s="2">
        <f>Q1_Decision_Tree!$B$18</f>
        <v>2.3809999999999998</v>
      </c>
      <c r="B11" s="2" t="str">
        <f>B1</f>
        <v>Property Invenstments</v>
      </c>
      <c r="C11" s="2">
        <v>0</v>
      </c>
      <c r="I11" s="2" t="s">
        <v>43</v>
      </c>
      <c r="J11" s="2">
        <f>Q1_Decision_Tree!$A$18</f>
        <v>0</v>
      </c>
      <c r="K11" s="2">
        <f>Q1_Decision_Tree!$A$17</f>
        <v>0</v>
      </c>
      <c r="L11" s="2" t="s">
        <v>49</v>
      </c>
      <c r="M11" s="1" t="s">
        <v>44</v>
      </c>
      <c r="O11" s="2" t="str">
        <f>Q1_Decision_Tree!$B$17</f>
        <v>Decision</v>
      </c>
      <c r="P11" s="2" t="b">
        <v>0</v>
      </c>
    </row>
    <row r="12" spans="1:16" x14ac:dyDescent="0.3">
      <c r="A12" s="2">
        <f>Q1_Decision_Tree!$C$16</f>
        <v>1.8</v>
      </c>
      <c r="B12" s="1" t="s">
        <v>50</v>
      </c>
      <c r="C12" s="2">
        <v>0</v>
      </c>
      <c r="H12" s="2" t="s">
        <v>43</v>
      </c>
      <c r="I12" s="2" t="s">
        <v>43</v>
      </c>
      <c r="J12" s="2">
        <f>Q1_Decision_Tree!$B$16</f>
        <v>1.8</v>
      </c>
      <c r="L12" s="2" t="s">
        <v>48</v>
      </c>
      <c r="M12" s="1" t="s">
        <v>44</v>
      </c>
      <c r="P12" s="2" t="b">
        <v>0</v>
      </c>
    </row>
    <row r="13" spans="1:16" x14ac:dyDescent="0.3">
      <c r="A13" s="2">
        <f>Q1_Decision_Tree!$C$26</f>
        <v>2.3809999999999998</v>
      </c>
      <c r="B13" s="1" t="s">
        <v>51</v>
      </c>
      <c r="C13" s="2">
        <v>0</v>
      </c>
      <c r="I13" s="2" t="s">
        <v>43</v>
      </c>
      <c r="J13" s="2">
        <f>Q1_Decision_Tree!$B$26</f>
        <v>-0.15</v>
      </c>
      <c r="L13" s="2" t="s">
        <v>53</v>
      </c>
      <c r="M13" s="1" t="s">
        <v>44</v>
      </c>
      <c r="O13" s="2" t="str">
        <f>Q1_Decision_Tree!$C$25</f>
        <v xml:space="preserve">EMV: Hotel permit </v>
      </c>
      <c r="P13" s="2" t="b">
        <v>0</v>
      </c>
    </row>
    <row r="14" spans="1:16" x14ac:dyDescent="0.3">
      <c r="A14" s="2">
        <f>Q1_Decision_Tree!$C$54</f>
        <v>2.21</v>
      </c>
      <c r="B14" s="1" t="s">
        <v>52</v>
      </c>
      <c r="C14" s="2">
        <v>0</v>
      </c>
      <c r="I14" s="2" t="s">
        <v>43</v>
      </c>
      <c r="J14" s="2">
        <f>Q1_Decision_Tree!$B$54</f>
        <v>-0.15</v>
      </c>
      <c r="L14" s="2" t="s">
        <v>79</v>
      </c>
      <c r="M14" s="1" t="s">
        <v>44</v>
      </c>
      <c r="O14" s="2" t="str">
        <f>Q1_Decision_Tree!$C$53</f>
        <v>EMV: office building</v>
      </c>
      <c r="P14" s="2" t="b">
        <v>0</v>
      </c>
    </row>
    <row r="15" spans="1:16" x14ac:dyDescent="0.3">
      <c r="A15" s="2">
        <f>Q1_Decision_Tree!$D$22</f>
        <v>3.13</v>
      </c>
      <c r="B15" s="1" t="s">
        <v>54</v>
      </c>
      <c r="C15" s="2">
        <v>0</v>
      </c>
      <c r="I15" s="2" t="s">
        <v>43</v>
      </c>
      <c r="J15" s="2">
        <f>Q1_Decision_Tree!$C$22</f>
        <v>0</v>
      </c>
      <c r="K15" s="2">
        <f>Q1_Decision_Tree!$C$21</f>
        <v>0.3</v>
      </c>
      <c r="L15" s="2" t="s">
        <v>56</v>
      </c>
      <c r="M15" s="1" t="s">
        <v>44</v>
      </c>
      <c r="O15" s="2" t="str">
        <f>Q1_Decision_Tree!$D$21</f>
        <v>EMV: growth or decline</v>
      </c>
      <c r="P15" s="2" t="b">
        <v>0</v>
      </c>
    </row>
    <row r="16" spans="1:16" x14ac:dyDescent="0.3">
      <c r="A16" s="2">
        <f>Q1_Decision_Tree!$D$30</f>
        <v>2.0599999999999996</v>
      </c>
      <c r="B16" s="1" t="s">
        <v>59</v>
      </c>
      <c r="C16" s="2">
        <v>0</v>
      </c>
      <c r="I16" s="2" t="s">
        <v>43</v>
      </c>
      <c r="J16" s="2">
        <f>Q1_Decision_Tree!$C$30</f>
        <v>0</v>
      </c>
      <c r="K16" s="2">
        <f>Q1_Decision_Tree!$C$29</f>
        <v>0.7</v>
      </c>
      <c r="L16" s="2" t="s">
        <v>63</v>
      </c>
      <c r="M16" s="1" t="s">
        <v>44</v>
      </c>
      <c r="O16" s="2" t="str">
        <f>Q1_Decision_Tree!$D$29</f>
        <v>Decision</v>
      </c>
      <c r="P16" s="2" t="b">
        <v>0</v>
      </c>
    </row>
    <row r="17" spans="1:16" x14ac:dyDescent="0.3">
      <c r="A17" s="2">
        <f>Q1_Decision_Tree!$E$20</f>
        <v>4.25</v>
      </c>
      <c r="B17" s="1" t="s">
        <v>57</v>
      </c>
      <c r="C17" s="2">
        <v>0</v>
      </c>
      <c r="H17" s="2" t="s">
        <v>43</v>
      </c>
      <c r="I17" s="2" t="s">
        <v>43</v>
      </c>
      <c r="J17" s="2">
        <f>Q1_Decision_Tree!$D$20</f>
        <v>4.4000000000000004</v>
      </c>
      <c r="K17" s="2">
        <f>Q1_Decision_Tree!$D$19</f>
        <v>0.6</v>
      </c>
      <c r="L17" s="2" t="s">
        <v>55</v>
      </c>
      <c r="M17" s="1" t="s">
        <v>44</v>
      </c>
      <c r="P17" s="2" t="b">
        <v>0</v>
      </c>
    </row>
    <row r="18" spans="1:16" x14ac:dyDescent="0.3">
      <c r="A18" s="2">
        <f>Q1_Decision_Tree!$E$24</f>
        <v>1.4500000000000002</v>
      </c>
      <c r="B18" s="1" t="s">
        <v>58</v>
      </c>
      <c r="C18" s="2">
        <v>0</v>
      </c>
      <c r="H18" s="2" t="s">
        <v>43</v>
      </c>
      <c r="I18" s="2" t="s">
        <v>43</v>
      </c>
      <c r="J18" s="2">
        <f>Q1_Decision_Tree!$D$24</f>
        <v>1.6</v>
      </c>
      <c r="K18" s="2">
        <f>Q1_Decision_Tree!$D$23</f>
        <v>0.4</v>
      </c>
      <c r="L18" s="2" t="s">
        <v>55</v>
      </c>
      <c r="M18" s="1" t="s">
        <v>44</v>
      </c>
      <c r="P18" s="2" t="b">
        <v>0</v>
      </c>
    </row>
    <row r="19" spans="1:16" x14ac:dyDescent="0.3">
      <c r="A19" s="2">
        <f>Q1_Decision_Tree!$E$28</f>
        <v>1.6500000000000001</v>
      </c>
      <c r="B19" s="1" t="s">
        <v>50</v>
      </c>
      <c r="C19" s="2">
        <v>0</v>
      </c>
      <c r="H19" s="2" t="s">
        <v>43</v>
      </c>
      <c r="I19" s="2" t="s">
        <v>43</v>
      </c>
      <c r="J19" s="2">
        <f>Q1_Decision_Tree!$D$28</f>
        <v>1.8</v>
      </c>
      <c r="L19" s="2" t="s">
        <v>62</v>
      </c>
      <c r="M19" s="1" t="s">
        <v>44</v>
      </c>
      <c r="P19" s="2" t="b">
        <v>0</v>
      </c>
    </row>
    <row r="20" spans="1:16" x14ac:dyDescent="0.3">
      <c r="A20" s="2">
        <f>Q1_Decision_Tree!$E$32</f>
        <v>1.35</v>
      </c>
      <c r="B20" s="1" t="s">
        <v>64</v>
      </c>
      <c r="C20" s="2">
        <v>0</v>
      </c>
      <c r="H20" s="2" t="s">
        <v>43</v>
      </c>
      <c r="I20" s="2" t="s">
        <v>43</v>
      </c>
      <c r="J20" s="2">
        <f>Q1_Decision_Tree!$D$32</f>
        <v>1.5</v>
      </c>
      <c r="L20" s="2" t="s">
        <v>62</v>
      </c>
      <c r="M20" s="1" t="s">
        <v>44</v>
      </c>
      <c r="P20" s="2" t="b">
        <v>0</v>
      </c>
    </row>
    <row r="21" spans="1:16" x14ac:dyDescent="0.3">
      <c r="A21" s="2">
        <f>Q1_Decision_Tree!$E$40</f>
        <v>2.0599999999999996</v>
      </c>
      <c r="B21" s="1" t="s">
        <v>52</v>
      </c>
      <c r="C21" s="2">
        <v>0</v>
      </c>
      <c r="I21" s="2" t="s">
        <v>43</v>
      </c>
      <c r="J21" s="2">
        <f>Q1_Decision_Tree!$D$40</f>
        <v>-0.15</v>
      </c>
      <c r="L21" s="2" t="s">
        <v>65</v>
      </c>
      <c r="M21" s="1" t="s">
        <v>44</v>
      </c>
      <c r="O21" s="2" t="str">
        <f>Q1_Decision_Tree!$E$39</f>
        <v>EMV: office building</v>
      </c>
      <c r="P21" s="2" t="b">
        <v>0</v>
      </c>
    </row>
    <row r="22" spans="1:16" x14ac:dyDescent="0.3">
      <c r="A22" s="2">
        <f>Q1_Decision_Tree!$F$36</f>
        <v>2.1999999999999997</v>
      </c>
      <c r="B22" s="1" t="s">
        <v>54</v>
      </c>
      <c r="C22" s="2">
        <v>0</v>
      </c>
      <c r="I22" s="2" t="s">
        <v>43</v>
      </c>
      <c r="J22" s="2">
        <f>Q1_Decision_Tree!$E$36</f>
        <v>0</v>
      </c>
      <c r="K22" s="2">
        <f>Q1_Decision_Tree!$E$35</f>
        <v>0.8</v>
      </c>
      <c r="L22" s="2" t="s">
        <v>66</v>
      </c>
      <c r="M22" s="1" t="s">
        <v>44</v>
      </c>
      <c r="O22" s="2" t="str">
        <f>Q1_Decision_Tree!$F$35</f>
        <v>EMV: growth or decline</v>
      </c>
      <c r="P22" s="2" t="b">
        <v>0</v>
      </c>
    </row>
    <row r="23" spans="1:16" x14ac:dyDescent="0.3">
      <c r="A23" s="2">
        <f>Q1_Decision_Tree!$F$44</f>
        <v>1.5</v>
      </c>
      <c r="B23" s="1" t="s">
        <v>59</v>
      </c>
      <c r="C23" s="2">
        <v>0</v>
      </c>
      <c r="I23" s="2" t="s">
        <v>43</v>
      </c>
      <c r="J23" s="2">
        <f>Q1_Decision_Tree!$E$44</f>
        <v>0</v>
      </c>
      <c r="K23" s="2">
        <f>Q1_Decision_Tree!$E$43</f>
        <v>0.19999999999999996</v>
      </c>
      <c r="L23" s="2" t="s">
        <v>69</v>
      </c>
      <c r="M23" s="1" t="s">
        <v>44</v>
      </c>
      <c r="O23" s="2" t="str">
        <f>Q1_Decision_Tree!$F$43</f>
        <v>Decision</v>
      </c>
      <c r="P23" s="2" t="b">
        <v>0</v>
      </c>
    </row>
    <row r="24" spans="1:16" x14ac:dyDescent="0.3">
      <c r="A24" s="2">
        <f>Q1_Decision_Tree!$G$34</f>
        <v>3</v>
      </c>
      <c r="B24" s="1" t="s">
        <v>57</v>
      </c>
      <c r="C24" s="2">
        <v>0</v>
      </c>
      <c r="H24" s="2" t="s">
        <v>43</v>
      </c>
      <c r="I24" s="2" t="s">
        <v>43</v>
      </c>
      <c r="J24" s="2">
        <f>Q1_Decision_Tree!$F$34</f>
        <v>3.3</v>
      </c>
      <c r="K24" s="2">
        <f>Q1_Decision_Tree!$F$33</f>
        <v>0.6</v>
      </c>
      <c r="L24" s="2" t="s">
        <v>67</v>
      </c>
      <c r="M24" s="1" t="s">
        <v>44</v>
      </c>
      <c r="P24" s="2" t="b">
        <v>0</v>
      </c>
    </row>
    <row r="25" spans="1:16" x14ac:dyDescent="0.3">
      <c r="A25" s="2">
        <f>Q1_Decision_Tree!$G$38</f>
        <v>1</v>
      </c>
      <c r="B25" s="1" t="s">
        <v>58</v>
      </c>
      <c r="C25" s="2">
        <v>0</v>
      </c>
      <c r="H25" s="2" t="s">
        <v>43</v>
      </c>
      <c r="I25" s="2" t="s">
        <v>43</v>
      </c>
      <c r="J25" s="2">
        <f>Q1_Decision_Tree!$F$38</f>
        <v>1.3</v>
      </c>
      <c r="K25" s="2">
        <f>Q1_Decision_Tree!$F$37</f>
        <v>0.4</v>
      </c>
      <c r="L25" s="2" t="s">
        <v>67</v>
      </c>
      <c r="M25" s="1" t="s">
        <v>44</v>
      </c>
      <c r="P25" s="2" t="b">
        <v>0</v>
      </c>
    </row>
    <row r="26" spans="1:16" x14ac:dyDescent="0.3">
      <c r="A26" s="2">
        <f>Q1_Decision_Tree!$G$42</f>
        <v>1.5</v>
      </c>
      <c r="B26" s="1" t="s">
        <v>50</v>
      </c>
      <c r="C26" s="2">
        <v>0</v>
      </c>
      <c r="H26" s="2" t="s">
        <v>43</v>
      </c>
      <c r="I26" s="2" t="s">
        <v>43</v>
      </c>
      <c r="J26" s="2">
        <f>Q1_Decision_Tree!$F$42</f>
        <v>1.8</v>
      </c>
      <c r="L26" s="2" t="s">
        <v>68</v>
      </c>
      <c r="M26" s="1" t="s">
        <v>44</v>
      </c>
      <c r="P26" s="2" t="b">
        <v>0</v>
      </c>
    </row>
    <row r="27" spans="1:16" x14ac:dyDescent="0.3">
      <c r="A27" s="2">
        <f>Q1_Decision_Tree!$G$46</f>
        <v>1.2</v>
      </c>
      <c r="B27" s="1" t="s">
        <v>64</v>
      </c>
      <c r="C27" s="2">
        <v>0</v>
      </c>
      <c r="H27" s="2" t="s">
        <v>43</v>
      </c>
      <c r="I27" s="2" t="s">
        <v>43</v>
      </c>
      <c r="J27" s="2">
        <f>Q1_Decision_Tree!$F$46</f>
        <v>1.5</v>
      </c>
      <c r="L27" s="2" t="s">
        <v>68</v>
      </c>
      <c r="M27" s="1" t="s">
        <v>44</v>
      </c>
      <c r="P27" s="2" t="b">
        <v>0</v>
      </c>
    </row>
    <row r="28" spans="1:16" x14ac:dyDescent="0.3">
      <c r="A28" s="2">
        <f>Q1_Decision_Tree!$D$50</f>
        <v>2.35</v>
      </c>
      <c r="B28" s="1" t="s">
        <v>54</v>
      </c>
      <c r="C28" s="2">
        <v>0</v>
      </c>
      <c r="I28" s="2" t="s">
        <v>43</v>
      </c>
      <c r="J28" s="2">
        <f>Q1_Decision_Tree!$C$50</f>
        <v>0</v>
      </c>
      <c r="K28" s="2">
        <f>Q1_Decision_Tree!$C$49</f>
        <v>0.8</v>
      </c>
      <c r="L28" s="2" t="s">
        <v>80</v>
      </c>
      <c r="M28" s="1" t="s">
        <v>44</v>
      </c>
      <c r="O28" s="2" t="str">
        <f>Q1_Decision_Tree!$D$49</f>
        <v>EMV: growth or decline</v>
      </c>
      <c r="P28" s="2" t="b">
        <v>0</v>
      </c>
    </row>
    <row r="29" spans="1:16" x14ac:dyDescent="0.3">
      <c r="A29" s="2">
        <f>Q1_Decision_Tree!$E$48</f>
        <v>3.15</v>
      </c>
      <c r="B29" s="1" t="s">
        <v>57</v>
      </c>
      <c r="C29" s="2">
        <v>0</v>
      </c>
      <c r="H29" s="2" t="s">
        <v>43</v>
      </c>
      <c r="I29" s="2" t="s">
        <v>43</v>
      </c>
      <c r="J29" s="2">
        <f>Q1_Decision_Tree!$D$48</f>
        <v>3.3</v>
      </c>
      <c r="K29" s="2">
        <f>Q1_Decision_Tree!$D$47</f>
        <v>0.6</v>
      </c>
      <c r="L29" s="2" t="s">
        <v>81</v>
      </c>
      <c r="M29" s="1" t="s">
        <v>44</v>
      </c>
      <c r="P29" s="2" t="b">
        <v>0</v>
      </c>
    </row>
    <row r="30" spans="1:16" x14ac:dyDescent="0.3">
      <c r="A30" s="2">
        <f>Q1_Decision_Tree!$E$52</f>
        <v>1.1500000000000001</v>
      </c>
      <c r="B30" s="1" t="s">
        <v>58</v>
      </c>
      <c r="C30" s="2">
        <v>0</v>
      </c>
      <c r="H30" s="2" t="s">
        <v>43</v>
      </c>
      <c r="I30" s="2" t="s">
        <v>43</v>
      </c>
      <c r="J30" s="2">
        <f>Q1_Decision_Tree!$D$52</f>
        <v>1.3</v>
      </c>
      <c r="K30" s="2">
        <f>Q1_Decision_Tree!$D$51</f>
        <v>0.4</v>
      </c>
      <c r="L30" s="2" t="s">
        <v>81</v>
      </c>
      <c r="M30" s="1" t="s">
        <v>44</v>
      </c>
      <c r="P30" s="2" t="b">
        <v>0</v>
      </c>
    </row>
    <row r="31" spans="1:16" x14ac:dyDescent="0.3">
      <c r="A31" s="2">
        <f>Q1_Decision_Tree!$D$58</f>
        <v>1.6500000000000001</v>
      </c>
      <c r="B31" s="1" t="s">
        <v>59</v>
      </c>
      <c r="C31" s="2">
        <v>0</v>
      </c>
      <c r="I31" s="2" t="s">
        <v>43</v>
      </c>
      <c r="J31" s="2">
        <f>Q1_Decision_Tree!$C$58</f>
        <v>0</v>
      </c>
      <c r="K31" s="2">
        <f>Q1_Decision_Tree!$C$57</f>
        <v>0.19999999999999996</v>
      </c>
      <c r="L31" s="2" t="s">
        <v>82</v>
      </c>
      <c r="M31" s="1" t="s">
        <v>44</v>
      </c>
      <c r="O31" s="2" t="str">
        <f>Q1_Decision_Tree!$D$57</f>
        <v>Decision</v>
      </c>
      <c r="P31" s="2" t="b">
        <v>0</v>
      </c>
    </row>
    <row r="32" spans="1:16" x14ac:dyDescent="0.3">
      <c r="A32" s="2">
        <f>Q1_Decision_Tree!$E$56</f>
        <v>1.6500000000000001</v>
      </c>
      <c r="B32" s="1" t="s">
        <v>50</v>
      </c>
      <c r="C32" s="2">
        <v>0</v>
      </c>
      <c r="H32" s="2" t="s">
        <v>43</v>
      </c>
      <c r="I32" s="2" t="s">
        <v>43</v>
      </c>
      <c r="J32" s="2">
        <f>Q1_Decision_Tree!$D$56</f>
        <v>1.8</v>
      </c>
      <c r="L32" s="2" t="s">
        <v>83</v>
      </c>
      <c r="M32" s="1" t="s">
        <v>44</v>
      </c>
      <c r="P32" s="2" t="b">
        <v>0</v>
      </c>
    </row>
    <row r="33" spans="1:16" x14ac:dyDescent="0.3">
      <c r="A33" s="2">
        <f>Q1_Decision_Tree!$E$60</f>
        <v>1.35</v>
      </c>
      <c r="B33" s="1" t="s">
        <v>64</v>
      </c>
      <c r="C33" s="2">
        <v>0</v>
      </c>
      <c r="H33" s="2" t="s">
        <v>43</v>
      </c>
      <c r="I33" s="2" t="s">
        <v>43</v>
      </c>
      <c r="J33" s="2">
        <f>Q1_Decision_Tree!$D$60</f>
        <v>1.5</v>
      </c>
      <c r="L33" s="2" t="s">
        <v>83</v>
      </c>
      <c r="M33" s="1" t="s">
        <v>44</v>
      </c>
      <c r="P33" s="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showGridLines="0" topLeftCell="A7" workbookViewId="0">
      <selection activeCell="G26" sqref="G26"/>
    </sheetView>
  </sheetViews>
  <sheetFormatPr defaultColWidth="9.33203125" defaultRowHeight="14.4" x14ac:dyDescent="0.3"/>
  <cols>
    <col min="1" max="1" width="28.5546875" customWidth="1"/>
    <col min="2" max="2" width="28.44140625" customWidth="1"/>
    <col min="3" max="3" width="23.6640625" customWidth="1"/>
    <col min="4" max="4" width="28.33203125" customWidth="1"/>
    <col min="5" max="5" width="19" customWidth="1"/>
    <col min="6" max="6" width="20.88671875" customWidth="1"/>
    <col min="7" max="7" width="22.33203125" customWidth="1"/>
  </cols>
  <sheetData>
    <row r="1" spans="1:5" x14ac:dyDescent="0.3">
      <c r="A1" s="16" t="s">
        <v>92</v>
      </c>
    </row>
    <row r="5" spans="1:5" ht="14.4" customHeight="1" x14ac:dyDescent="0.3">
      <c r="A5" s="6"/>
      <c r="B5" s="7" t="s">
        <v>47</v>
      </c>
    </row>
    <row r="6" spans="1:5" ht="14.4" customHeight="1" x14ac:dyDescent="0.3">
      <c r="A6" s="6"/>
      <c r="B6" s="8">
        <v>2.3809999999999998</v>
      </c>
    </row>
    <row r="7" spans="1:5" ht="14.4" customHeight="1" x14ac:dyDescent="0.3">
      <c r="D7" s="12">
        <v>0.6</v>
      </c>
      <c r="E7" s="5">
        <v>0.18</v>
      </c>
    </row>
    <row r="8" spans="1:5" ht="14.4" customHeight="1" x14ac:dyDescent="0.3">
      <c r="D8" s="6">
        <v>4.4000000000000004</v>
      </c>
      <c r="E8" s="4">
        <v>4.25</v>
      </c>
    </row>
    <row r="9" spans="1:5" ht="14.4" customHeight="1" x14ac:dyDescent="0.3">
      <c r="C9" s="12">
        <v>0.3</v>
      </c>
      <c r="D9" s="10" t="s">
        <v>61</v>
      </c>
    </row>
    <row r="10" spans="1:5" ht="14.4" customHeight="1" x14ac:dyDescent="0.3">
      <c r="C10" s="6">
        <v>0</v>
      </c>
      <c r="D10" s="11">
        <v>3.13</v>
      </c>
    </row>
    <row r="11" spans="1:5" ht="14.4" customHeight="1" x14ac:dyDescent="0.3">
      <c r="D11" s="12">
        <v>0.4</v>
      </c>
      <c r="E11" s="5">
        <v>0.12</v>
      </c>
    </row>
    <row r="12" spans="1:5" ht="14.4" customHeight="1" x14ac:dyDescent="0.3">
      <c r="D12" s="6">
        <v>1.6</v>
      </c>
      <c r="E12" s="4">
        <v>1.4500000000000002</v>
      </c>
    </row>
    <row r="13" spans="1:5" ht="14.4" customHeight="1" x14ac:dyDescent="0.3">
      <c r="B13" s="9" t="b">
        <v>1</v>
      </c>
      <c r="C13" s="10" t="s">
        <v>60</v>
      </c>
    </row>
    <row r="14" spans="1:5" ht="14.4" customHeight="1" x14ac:dyDescent="0.3">
      <c r="B14" s="6">
        <v>-0.15</v>
      </c>
      <c r="C14" s="11">
        <v>2.3809999999999998</v>
      </c>
    </row>
    <row r="15" spans="1:5" ht="14.4" customHeight="1" x14ac:dyDescent="0.3">
      <c r="C15" s="12">
        <v>0.7</v>
      </c>
      <c r="D15" s="7" t="s">
        <v>47</v>
      </c>
    </row>
    <row r="16" spans="1:5" ht="14.4" customHeight="1" x14ac:dyDescent="0.3">
      <c r="C16" s="6">
        <v>0</v>
      </c>
      <c r="D16" s="8">
        <v>2.0599999999999996</v>
      </c>
    </row>
    <row r="17" spans="1:7" ht="14.4" customHeight="1" x14ac:dyDescent="0.3">
      <c r="F17" s="12">
        <v>0.6</v>
      </c>
      <c r="G17" s="5">
        <v>0.33599999999999997</v>
      </c>
    </row>
    <row r="18" spans="1:7" ht="14.4" customHeight="1" x14ac:dyDescent="0.3">
      <c r="F18" s="6">
        <v>3.3</v>
      </c>
      <c r="G18" s="97">
        <v>3</v>
      </c>
    </row>
    <row r="19" spans="1:7" ht="14.4" customHeight="1" thickBot="1" x14ac:dyDescent="0.35">
      <c r="E19" s="12">
        <v>0.8</v>
      </c>
      <c r="F19" s="10" t="s">
        <v>61</v>
      </c>
    </row>
    <row r="20" spans="1:7" ht="14.4" customHeight="1" x14ac:dyDescent="0.3">
      <c r="A20" s="18" t="s">
        <v>126</v>
      </c>
      <c r="B20" s="19"/>
      <c r="C20" s="20"/>
      <c r="E20" s="6">
        <v>0</v>
      </c>
      <c r="F20" s="11">
        <v>2.1999999999999997</v>
      </c>
    </row>
    <row r="21" spans="1:7" ht="14.4" customHeight="1" x14ac:dyDescent="0.3">
      <c r="A21" s="21" t="s">
        <v>131</v>
      </c>
      <c r="B21" s="22"/>
      <c r="C21" s="23"/>
      <c r="F21" s="12">
        <v>0.4</v>
      </c>
      <c r="G21" s="5">
        <v>0.22399999999999998</v>
      </c>
    </row>
    <row r="22" spans="1:7" ht="14.4" customHeight="1" x14ac:dyDescent="0.3">
      <c r="A22" s="21" t="s">
        <v>130</v>
      </c>
      <c r="B22" s="22"/>
      <c r="C22" s="23"/>
      <c r="F22" s="6">
        <v>1.3</v>
      </c>
      <c r="G22" s="97">
        <v>1</v>
      </c>
    </row>
    <row r="23" spans="1:7" ht="14.4" customHeight="1" x14ac:dyDescent="0.3">
      <c r="A23" s="21" t="s">
        <v>136</v>
      </c>
      <c r="B23" s="22"/>
      <c r="C23" s="23"/>
      <c r="D23" s="9" t="b">
        <v>1</v>
      </c>
      <c r="E23" s="10" t="s">
        <v>84</v>
      </c>
    </row>
    <row r="24" spans="1:7" ht="14.4" customHeight="1" x14ac:dyDescent="0.3">
      <c r="A24" s="21" t="s">
        <v>127</v>
      </c>
      <c r="B24" s="22"/>
      <c r="C24" s="23"/>
      <c r="D24" s="6">
        <v>-0.15</v>
      </c>
      <c r="E24" s="11">
        <v>2.0599999999999996</v>
      </c>
    </row>
    <row r="25" spans="1:7" ht="14.4" customHeight="1" x14ac:dyDescent="0.3">
      <c r="A25" s="21" t="s">
        <v>137</v>
      </c>
      <c r="B25" s="22"/>
      <c r="C25" s="23"/>
      <c r="F25" s="9" t="b">
        <v>1</v>
      </c>
      <c r="G25" s="5">
        <v>0.13999999999999996</v>
      </c>
    </row>
    <row r="26" spans="1:7" ht="14.4" customHeight="1" x14ac:dyDescent="0.3">
      <c r="A26" s="21" t="s">
        <v>161</v>
      </c>
      <c r="B26" s="22"/>
      <c r="C26" s="23"/>
      <c r="F26" s="6">
        <v>1.8</v>
      </c>
      <c r="G26" s="97">
        <v>1.5</v>
      </c>
    </row>
    <row r="27" spans="1:7" ht="14.4" customHeight="1" x14ac:dyDescent="0.3">
      <c r="A27" s="21" t="s">
        <v>132</v>
      </c>
      <c r="B27" s="22"/>
      <c r="C27" s="23"/>
      <c r="E27" s="12">
        <v>0.19999999999999996</v>
      </c>
      <c r="F27" s="7" t="s">
        <v>47</v>
      </c>
    </row>
    <row r="28" spans="1:7" ht="14.4" customHeight="1" x14ac:dyDescent="0.3">
      <c r="A28" s="21" t="s">
        <v>93</v>
      </c>
      <c r="B28" s="22"/>
      <c r="C28" s="23"/>
      <c r="E28" s="6">
        <v>0</v>
      </c>
      <c r="F28" s="8">
        <v>1.5</v>
      </c>
    </row>
    <row r="29" spans="1:7" x14ac:dyDescent="0.3">
      <c r="A29" s="21" t="s">
        <v>94</v>
      </c>
      <c r="B29" s="24"/>
      <c r="C29" s="25"/>
    </row>
    <row r="30" spans="1:7" ht="15" thickBot="1" x14ac:dyDescent="0.35">
      <c r="A30" s="26" t="s">
        <v>128</v>
      </c>
      <c r="B30" s="27"/>
      <c r="C30" s="2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CA22-63D6-49F5-8D05-F29287064F20}">
  <dimension ref="B1:P34"/>
  <sheetViews>
    <sheetView showGridLines="0" topLeftCell="A10" workbookViewId="0">
      <selection activeCell="B1" sqref="B1"/>
    </sheetView>
  </sheetViews>
  <sheetFormatPr defaultColWidth="9.21875" defaultRowHeight="14.4" x14ac:dyDescent="0.3"/>
  <cols>
    <col min="1" max="1" width="0.33203125" customWidth="1"/>
    <col min="3" max="3" width="5.33203125" bestFit="1" customWidth="1"/>
    <col min="4" max="4" width="7.33203125" bestFit="1" customWidth="1"/>
  </cols>
  <sheetData>
    <row r="1" spans="2:2" x14ac:dyDescent="0.3">
      <c r="B1" s="16" t="s">
        <v>152</v>
      </c>
    </row>
    <row r="23" spans="2:16" ht="15" thickBot="1" x14ac:dyDescent="0.35"/>
    <row r="24" spans="2:16" ht="15" thickBot="1" x14ac:dyDescent="0.35">
      <c r="B24" s="80" t="s">
        <v>138</v>
      </c>
      <c r="C24" s="81"/>
      <c r="D24" s="82"/>
      <c r="F24" s="71" t="s">
        <v>141</v>
      </c>
      <c r="G24" s="72"/>
      <c r="H24" s="72"/>
      <c r="I24" s="72"/>
      <c r="J24" s="72"/>
      <c r="K24" s="72"/>
      <c r="L24" s="72"/>
      <c r="M24" s="72"/>
      <c r="N24" s="72"/>
      <c r="O24" s="72"/>
      <c r="P24" s="73"/>
    </row>
    <row r="25" spans="2:16" x14ac:dyDescent="0.3">
      <c r="B25" s="32"/>
      <c r="C25" s="83" t="s">
        <v>140</v>
      </c>
      <c r="D25" s="84"/>
      <c r="F25" s="74" t="s">
        <v>142</v>
      </c>
      <c r="P25" s="25"/>
    </row>
    <row r="26" spans="2:16" x14ac:dyDescent="0.3">
      <c r="B26" s="33"/>
      <c r="C26" s="30" t="s">
        <v>107</v>
      </c>
      <c r="D26" s="31" t="s">
        <v>139</v>
      </c>
      <c r="F26" s="74" t="s">
        <v>143</v>
      </c>
      <c r="P26" s="25"/>
    </row>
    <row r="27" spans="2:16" x14ac:dyDescent="0.3">
      <c r="B27" s="34" t="s">
        <v>96</v>
      </c>
      <c r="C27" s="36">
        <v>1</v>
      </c>
      <c r="D27" s="69">
        <v>0.22399999999999998</v>
      </c>
      <c r="F27" s="21" t="s">
        <v>145</v>
      </c>
      <c r="G27" s="17"/>
      <c r="H27" s="17"/>
      <c r="I27" s="17"/>
      <c r="J27" s="17"/>
      <c r="K27" s="17"/>
      <c r="L27" s="17"/>
      <c r="M27" s="17"/>
      <c r="N27" s="17"/>
      <c r="O27" s="17"/>
      <c r="P27" s="23"/>
    </row>
    <row r="28" spans="2:16" x14ac:dyDescent="0.3">
      <c r="B28" s="34" t="s">
        <v>97</v>
      </c>
      <c r="C28" s="36">
        <v>1.4500000000000002</v>
      </c>
      <c r="D28" s="69">
        <v>0.12</v>
      </c>
      <c r="F28" s="21" t="s">
        <v>146</v>
      </c>
      <c r="P28" s="25"/>
    </row>
    <row r="29" spans="2:16" x14ac:dyDescent="0.3">
      <c r="B29" s="34" t="s">
        <v>98</v>
      </c>
      <c r="C29" s="36">
        <v>1.5</v>
      </c>
      <c r="D29" s="69">
        <v>0.13999999999999996</v>
      </c>
      <c r="F29" s="74" t="s">
        <v>144</v>
      </c>
      <c r="P29" s="25"/>
    </row>
    <row r="30" spans="2:16" x14ac:dyDescent="0.3">
      <c r="B30" s="34" t="s">
        <v>99</v>
      </c>
      <c r="C30" s="36">
        <v>3</v>
      </c>
      <c r="D30" s="69">
        <v>0.33599999999999997</v>
      </c>
      <c r="F30" s="74" t="s">
        <v>147</v>
      </c>
      <c r="P30" s="25"/>
    </row>
    <row r="31" spans="2:16" ht="15" thickBot="1" x14ac:dyDescent="0.35">
      <c r="B31" s="35" t="s">
        <v>100</v>
      </c>
      <c r="C31" s="38">
        <v>4.25</v>
      </c>
      <c r="D31" s="70">
        <v>0.18</v>
      </c>
      <c r="F31" s="21" t="s">
        <v>148</v>
      </c>
      <c r="G31" s="17"/>
      <c r="H31" s="17"/>
      <c r="I31" s="17"/>
      <c r="J31" s="17"/>
      <c r="K31" s="17"/>
      <c r="L31" s="17"/>
      <c r="M31" s="17"/>
      <c r="P31" s="25"/>
    </row>
    <row r="32" spans="2:16" x14ac:dyDescent="0.3">
      <c r="F32" s="21" t="s">
        <v>149</v>
      </c>
      <c r="P32" s="25"/>
    </row>
    <row r="33" spans="6:16" x14ac:dyDescent="0.3">
      <c r="F33" s="74" t="s">
        <v>150</v>
      </c>
      <c r="P33" s="25"/>
    </row>
    <row r="34" spans="6:16" ht="15" thickBot="1" x14ac:dyDescent="0.35">
      <c r="F34" s="75" t="s">
        <v>151</v>
      </c>
      <c r="G34" s="27"/>
      <c r="H34" s="27"/>
      <c r="I34" s="27"/>
      <c r="J34" s="27"/>
      <c r="K34" s="27"/>
      <c r="L34" s="27"/>
      <c r="M34" s="27"/>
      <c r="N34" s="27"/>
      <c r="O34" s="27"/>
      <c r="P34" s="28"/>
    </row>
  </sheetData>
  <mergeCells count="2">
    <mergeCell ref="B24:D24"/>
    <mergeCell ref="C25:D2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AEDD-C2C5-4392-848A-6F21C03223A1}">
  <dimension ref="B1:W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33203125" bestFit="1" customWidth="1"/>
    <col min="5" max="5" width="4.21875" bestFit="1" customWidth="1"/>
    <col min="6" max="6" width="7.44140625" bestFit="1" customWidth="1"/>
    <col min="7" max="7" width="9.33203125" bestFit="1" customWidth="1"/>
    <col min="8" max="8" width="7.44140625" bestFit="1" customWidth="1"/>
    <col min="9" max="9" width="11.109375" bestFit="1" customWidth="1"/>
    <col min="10" max="10" width="9.5546875" bestFit="1" customWidth="1"/>
  </cols>
  <sheetData>
    <row r="1" spans="2:23" x14ac:dyDescent="0.3">
      <c r="B1" s="16" t="s">
        <v>169</v>
      </c>
    </row>
    <row r="2" spans="2:23" ht="15" thickBot="1" x14ac:dyDescent="0.35"/>
    <row r="3" spans="2:23" x14ac:dyDescent="0.3">
      <c r="M3" s="18" t="s">
        <v>153</v>
      </c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x14ac:dyDescent="0.3">
      <c r="M4" s="21" t="s">
        <v>120</v>
      </c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2:23" x14ac:dyDescent="0.3">
      <c r="M5" s="21" t="s">
        <v>121</v>
      </c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2:23" x14ac:dyDescent="0.3">
      <c r="M6" s="21" t="s">
        <v>129</v>
      </c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2:23" x14ac:dyDescent="0.3">
      <c r="M7" s="21" t="s">
        <v>154</v>
      </c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2:23" x14ac:dyDescent="0.3">
      <c r="M8" s="21" t="s">
        <v>122</v>
      </c>
      <c r="N8" s="22"/>
      <c r="O8" s="22"/>
      <c r="P8" s="22"/>
      <c r="Q8" s="22"/>
      <c r="R8" s="22"/>
      <c r="S8" s="22"/>
      <c r="T8" s="22"/>
      <c r="U8" s="22"/>
      <c r="V8" s="22"/>
      <c r="W8" s="23"/>
    </row>
    <row r="9" spans="2:23" ht="15" thickBot="1" x14ac:dyDescent="0.35">
      <c r="M9" s="26" t="s">
        <v>118</v>
      </c>
      <c r="N9" s="61"/>
      <c r="O9" s="61"/>
      <c r="P9" s="61"/>
      <c r="Q9" s="61"/>
      <c r="R9" s="61"/>
      <c r="S9" s="61"/>
      <c r="T9" s="61"/>
      <c r="U9" s="61"/>
      <c r="V9" s="61"/>
      <c r="W9" s="62"/>
    </row>
    <row r="24" spans="2:10" ht="15" thickBot="1" x14ac:dyDescent="0.35"/>
    <row r="25" spans="2:10" ht="15" thickBot="1" x14ac:dyDescent="0.35">
      <c r="B25" s="80" t="s">
        <v>95</v>
      </c>
      <c r="C25" s="81"/>
      <c r="D25" s="81"/>
      <c r="E25" s="81"/>
      <c r="F25" s="81"/>
      <c r="G25" s="81"/>
      <c r="H25" s="81"/>
      <c r="I25" s="81"/>
      <c r="J25" s="82"/>
    </row>
    <row r="26" spans="2:10" x14ac:dyDescent="0.3">
      <c r="B26" s="32"/>
      <c r="C26" s="83" t="s">
        <v>106</v>
      </c>
      <c r="D26" s="85"/>
      <c r="E26" s="86" t="s">
        <v>50</v>
      </c>
      <c r="F26" s="85"/>
      <c r="G26" s="86" t="s">
        <v>51</v>
      </c>
      <c r="H26" s="85"/>
      <c r="I26" s="86" t="s">
        <v>52</v>
      </c>
      <c r="J26" s="87"/>
    </row>
    <row r="27" spans="2:10" x14ac:dyDescent="0.3">
      <c r="B27" s="33"/>
      <c r="C27" s="30" t="s">
        <v>107</v>
      </c>
      <c r="D27" s="40" t="s">
        <v>108</v>
      </c>
      <c r="E27" s="30" t="s">
        <v>107</v>
      </c>
      <c r="F27" s="40" t="s">
        <v>108</v>
      </c>
      <c r="G27" s="30" t="s">
        <v>107</v>
      </c>
      <c r="H27" s="40" t="s">
        <v>108</v>
      </c>
      <c r="I27" s="30" t="s">
        <v>107</v>
      </c>
      <c r="J27" s="31" t="s">
        <v>108</v>
      </c>
    </row>
    <row r="28" spans="2:10" x14ac:dyDescent="0.3">
      <c r="B28" s="34" t="s">
        <v>96</v>
      </c>
      <c r="C28" s="36">
        <v>0.1</v>
      </c>
      <c r="D28" s="41">
        <v>-0.66666666666666663</v>
      </c>
      <c r="E28" s="36">
        <v>1.8</v>
      </c>
      <c r="F28" s="41">
        <v>-0.24401511969760595</v>
      </c>
      <c r="G28" s="36">
        <v>2.1669999999999998</v>
      </c>
      <c r="H28" s="41">
        <v>-8.9878202435951279E-2</v>
      </c>
      <c r="I28" s="36">
        <v>2.21</v>
      </c>
      <c r="J28" s="43">
        <v>-7.181856362872735E-2</v>
      </c>
    </row>
    <row r="29" spans="2:10" x14ac:dyDescent="0.3">
      <c r="B29" s="34" t="s">
        <v>97</v>
      </c>
      <c r="C29" s="36">
        <v>0.19444444444444445</v>
      </c>
      <c r="D29" s="41">
        <v>-0.3518518518518518</v>
      </c>
      <c r="E29" s="36">
        <v>1.8</v>
      </c>
      <c r="F29" s="41">
        <v>-0.24401511969760595</v>
      </c>
      <c r="G29" s="36">
        <v>2.2680555555555553</v>
      </c>
      <c r="H29" s="41">
        <v>-4.7435717952307652E-2</v>
      </c>
      <c r="I29" s="36">
        <v>2.21</v>
      </c>
      <c r="J29" s="43">
        <v>-7.181856362872735E-2</v>
      </c>
    </row>
    <row r="30" spans="2:10" x14ac:dyDescent="0.3">
      <c r="B30" s="34" t="s">
        <v>98</v>
      </c>
      <c r="C30" s="36">
        <v>0.28888888888888886</v>
      </c>
      <c r="D30" s="41">
        <v>-3.703703703703709E-2</v>
      </c>
      <c r="E30" s="36">
        <v>1.8</v>
      </c>
      <c r="F30" s="41">
        <v>-0.24401511969760595</v>
      </c>
      <c r="G30" s="36">
        <v>2.3691111111111107</v>
      </c>
      <c r="H30" s="41">
        <v>-4.9932334686640326E-3</v>
      </c>
      <c r="I30" s="36">
        <v>2.21</v>
      </c>
      <c r="J30" s="43">
        <v>-7.181856362872735E-2</v>
      </c>
    </row>
    <row r="31" spans="2:10" x14ac:dyDescent="0.3">
      <c r="B31" s="34" t="s">
        <v>99</v>
      </c>
      <c r="C31" s="36">
        <v>0.3833333333333333</v>
      </c>
      <c r="D31" s="41">
        <v>0.27777777777777773</v>
      </c>
      <c r="E31" s="36">
        <v>1.8</v>
      </c>
      <c r="F31" s="41">
        <v>-0.24401511969760595</v>
      </c>
      <c r="G31" s="36">
        <v>2.4701666666666666</v>
      </c>
      <c r="H31" s="41">
        <v>3.7449251014979777E-2</v>
      </c>
      <c r="I31" s="36">
        <v>2.21</v>
      </c>
      <c r="J31" s="43">
        <v>-7.181856362872735E-2</v>
      </c>
    </row>
    <row r="32" spans="2:10" x14ac:dyDescent="0.3">
      <c r="B32" s="34" t="s">
        <v>100</v>
      </c>
      <c r="C32" s="36">
        <v>0.47777777777777775</v>
      </c>
      <c r="D32" s="41">
        <v>0.59259259259259256</v>
      </c>
      <c r="E32" s="36">
        <v>1.8</v>
      </c>
      <c r="F32" s="41">
        <v>-0.24401511969760595</v>
      </c>
      <c r="G32" s="36">
        <v>2.5712222222222221</v>
      </c>
      <c r="H32" s="41">
        <v>7.9891735498623398E-2</v>
      </c>
      <c r="I32" s="36">
        <v>2.21</v>
      </c>
      <c r="J32" s="43">
        <v>-7.181856362872735E-2</v>
      </c>
    </row>
    <row r="33" spans="2:10" x14ac:dyDescent="0.3">
      <c r="B33" s="34" t="s">
        <v>101</v>
      </c>
      <c r="C33" s="36">
        <v>0.57222222222222219</v>
      </c>
      <c r="D33" s="41">
        <v>0.90740740740740733</v>
      </c>
      <c r="E33" s="36">
        <v>1.8</v>
      </c>
      <c r="F33" s="41">
        <v>-0.24401511969760595</v>
      </c>
      <c r="G33" s="36">
        <v>2.6722777777777775</v>
      </c>
      <c r="H33" s="41">
        <v>0.12233421998226703</v>
      </c>
      <c r="I33" s="36">
        <v>2.21</v>
      </c>
      <c r="J33" s="43">
        <v>-7.181856362872735E-2</v>
      </c>
    </row>
    <row r="34" spans="2:10" x14ac:dyDescent="0.3">
      <c r="B34" s="34" t="s">
        <v>102</v>
      </c>
      <c r="C34" s="36">
        <v>0.66666666666666663</v>
      </c>
      <c r="D34" s="41">
        <v>1.2222222222222221</v>
      </c>
      <c r="E34" s="36">
        <v>1.8</v>
      </c>
      <c r="F34" s="41">
        <v>-0.24401511969760595</v>
      </c>
      <c r="G34" s="36">
        <v>2.773333333333333</v>
      </c>
      <c r="H34" s="41">
        <v>0.16477670446591064</v>
      </c>
      <c r="I34" s="36">
        <v>2.21</v>
      </c>
      <c r="J34" s="43">
        <v>-7.181856362872735E-2</v>
      </c>
    </row>
    <row r="35" spans="2:10" x14ac:dyDescent="0.3">
      <c r="B35" s="34" t="s">
        <v>103</v>
      </c>
      <c r="C35" s="36">
        <v>0.76111111111111107</v>
      </c>
      <c r="D35" s="41">
        <v>1.537037037037037</v>
      </c>
      <c r="E35" s="36">
        <v>1.8</v>
      </c>
      <c r="F35" s="41">
        <v>-0.24401511969760595</v>
      </c>
      <c r="G35" s="36">
        <v>2.8743888888888884</v>
      </c>
      <c r="H35" s="41">
        <v>0.20721918894955427</v>
      </c>
      <c r="I35" s="36">
        <v>2.21</v>
      </c>
      <c r="J35" s="43">
        <v>-7.181856362872735E-2</v>
      </c>
    </row>
    <row r="36" spans="2:10" x14ac:dyDescent="0.3">
      <c r="B36" s="34" t="s">
        <v>104</v>
      </c>
      <c r="C36" s="36">
        <v>0.85555555555555551</v>
      </c>
      <c r="D36" s="41">
        <v>1.8518518518518519</v>
      </c>
      <c r="E36" s="36">
        <v>1.8</v>
      </c>
      <c r="F36" s="41">
        <v>-0.24401511969760595</v>
      </c>
      <c r="G36" s="36">
        <v>2.9754444444444443</v>
      </c>
      <c r="H36" s="41">
        <v>0.24966167343319806</v>
      </c>
      <c r="I36" s="36">
        <v>2.21</v>
      </c>
      <c r="J36" s="43">
        <v>-7.181856362872735E-2</v>
      </c>
    </row>
    <row r="37" spans="2:10" ht="15" thickBot="1" x14ac:dyDescent="0.35">
      <c r="B37" s="35" t="s">
        <v>105</v>
      </c>
      <c r="C37" s="38">
        <v>0.95</v>
      </c>
      <c r="D37" s="42">
        <v>2.1666666666666665</v>
      </c>
      <c r="E37" s="38">
        <v>1.8</v>
      </c>
      <c r="F37" s="42">
        <v>-0.24401511969760595</v>
      </c>
      <c r="G37" s="38">
        <v>3.0764999999999998</v>
      </c>
      <c r="H37" s="42">
        <v>0.29210415791684169</v>
      </c>
      <c r="I37" s="38">
        <v>2.21</v>
      </c>
      <c r="J37" s="44">
        <v>-7.181856362872735E-2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6CD5-B57B-4185-BD09-F0E34CEB81A0}">
  <dimension ref="B1:V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33203125" bestFit="1" customWidth="1"/>
    <col min="5" max="5" width="4.21875" bestFit="1" customWidth="1"/>
    <col min="6" max="6" width="7.44140625" bestFit="1" customWidth="1"/>
    <col min="7" max="7" width="9.33203125" bestFit="1" customWidth="1"/>
    <col min="8" max="8" width="7.44140625" bestFit="1" customWidth="1"/>
    <col min="9" max="9" width="11.109375" bestFit="1" customWidth="1"/>
    <col min="10" max="10" width="9.5546875" bestFit="1" customWidth="1"/>
    <col min="22" max="22" width="5.5546875" customWidth="1"/>
  </cols>
  <sheetData>
    <row r="1" spans="2:22" x14ac:dyDescent="0.3">
      <c r="B1" s="16" t="s">
        <v>168</v>
      </c>
    </row>
    <row r="2" spans="2:22" ht="15" thickBot="1" x14ac:dyDescent="0.35"/>
    <row r="3" spans="2:22" x14ac:dyDescent="0.3">
      <c r="M3" s="18" t="s">
        <v>155</v>
      </c>
      <c r="N3" s="19"/>
      <c r="O3" s="19"/>
      <c r="P3" s="19"/>
      <c r="Q3" s="19"/>
      <c r="R3" s="19"/>
      <c r="S3" s="19"/>
      <c r="T3" s="19"/>
      <c r="U3" s="19"/>
      <c r="V3" s="20"/>
    </row>
    <row r="4" spans="2:22" x14ac:dyDescent="0.3">
      <c r="M4" s="21" t="s">
        <v>165</v>
      </c>
      <c r="N4" s="22"/>
      <c r="O4" s="22"/>
      <c r="P4" s="22"/>
      <c r="Q4" s="22"/>
      <c r="R4" s="22"/>
      <c r="S4" s="22"/>
      <c r="T4" s="22"/>
      <c r="U4" s="22"/>
      <c r="V4" s="23"/>
    </row>
    <row r="5" spans="2:22" x14ac:dyDescent="0.3">
      <c r="M5" s="21" t="s">
        <v>125</v>
      </c>
      <c r="N5" s="22"/>
      <c r="O5" s="22"/>
      <c r="P5" s="22"/>
      <c r="Q5" s="22"/>
      <c r="R5" s="22"/>
      <c r="S5" s="22"/>
      <c r="T5" s="22"/>
      <c r="U5" s="22"/>
      <c r="V5" s="23"/>
    </row>
    <row r="6" spans="2:22" x14ac:dyDescent="0.3">
      <c r="M6" s="21" t="s">
        <v>166</v>
      </c>
      <c r="N6" s="22"/>
      <c r="O6" s="22"/>
      <c r="P6" s="22"/>
      <c r="Q6" s="22"/>
      <c r="R6" s="22"/>
      <c r="S6" s="22"/>
      <c r="T6" s="22"/>
      <c r="U6" s="22"/>
      <c r="V6" s="23"/>
    </row>
    <row r="7" spans="2:22" ht="15" thickBot="1" x14ac:dyDescent="0.35">
      <c r="M7" s="26" t="s">
        <v>167</v>
      </c>
      <c r="N7" s="61"/>
      <c r="O7" s="61"/>
      <c r="P7" s="61"/>
      <c r="Q7" s="61"/>
      <c r="R7" s="61"/>
      <c r="S7" s="61"/>
      <c r="T7" s="61"/>
      <c r="U7" s="61"/>
      <c r="V7" s="62"/>
    </row>
    <row r="24" spans="2:10" ht="15" thickBot="1" x14ac:dyDescent="0.35"/>
    <row r="25" spans="2:10" ht="15" thickBot="1" x14ac:dyDescent="0.35">
      <c r="B25" s="80" t="s">
        <v>95</v>
      </c>
      <c r="C25" s="81"/>
      <c r="D25" s="81"/>
      <c r="E25" s="81"/>
      <c r="F25" s="81"/>
      <c r="G25" s="81"/>
      <c r="H25" s="81"/>
      <c r="I25" s="81"/>
      <c r="J25" s="82"/>
    </row>
    <row r="26" spans="2:10" x14ac:dyDescent="0.3">
      <c r="B26" s="32"/>
      <c r="C26" s="83" t="s">
        <v>106</v>
      </c>
      <c r="D26" s="85"/>
      <c r="E26" s="86" t="s">
        <v>50</v>
      </c>
      <c r="F26" s="85"/>
      <c r="G26" s="86" t="s">
        <v>51</v>
      </c>
      <c r="H26" s="85"/>
      <c r="I26" s="86" t="s">
        <v>52</v>
      </c>
      <c r="J26" s="87"/>
    </row>
    <row r="27" spans="2:10" x14ac:dyDescent="0.3">
      <c r="B27" s="33"/>
      <c r="C27" s="30" t="s">
        <v>107</v>
      </c>
      <c r="D27" s="40" t="s">
        <v>108</v>
      </c>
      <c r="E27" s="30" t="s">
        <v>107</v>
      </c>
      <c r="F27" s="40" t="s">
        <v>108</v>
      </c>
      <c r="G27" s="30" t="s">
        <v>107</v>
      </c>
      <c r="H27" s="40" t="s">
        <v>108</v>
      </c>
      <c r="I27" s="30" t="s">
        <v>107</v>
      </c>
      <c r="J27" s="31" t="s">
        <v>108</v>
      </c>
    </row>
    <row r="28" spans="2:10" x14ac:dyDescent="0.3">
      <c r="B28" s="34" t="s">
        <v>96</v>
      </c>
      <c r="C28" s="36">
        <v>0.5</v>
      </c>
      <c r="D28" s="41">
        <v>-0.66666666666666663</v>
      </c>
      <c r="E28" s="36">
        <v>1.8</v>
      </c>
      <c r="F28" s="41">
        <v>-0.24401511969760595</v>
      </c>
      <c r="G28" s="36">
        <v>2.3809999999999998</v>
      </c>
      <c r="H28" s="41">
        <v>0</v>
      </c>
      <c r="I28" s="36">
        <v>2.21</v>
      </c>
      <c r="J28" s="43">
        <v>-7.181856362872735E-2</v>
      </c>
    </row>
    <row r="29" spans="2:10" x14ac:dyDescent="0.3">
      <c r="B29" s="34" t="s">
        <v>97</v>
      </c>
      <c r="C29" s="36">
        <v>0.88888888888888884</v>
      </c>
      <c r="D29" s="41">
        <v>-0.40740740740740744</v>
      </c>
      <c r="E29" s="36">
        <v>1.8</v>
      </c>
      <c r="F29" s="41">
        <v>-0.24401511969760595</v>
      </c>
      <c r="G29" s="36">
        <v>2.3809999999999998</v>
      </c>
      <c r="H29" s="41">
        <v>0</v>
      </c>
      <c r="I29" s="36">
        <v>2.21</v>
      </c>
      <c r="J29" s="43">
        <v>-7.181856362872735E-2</v>
      </c>
    </row>
    <row r="30" spans="2:10" x14ac:dyDescent="0.3">
      <c r="B30" s="34" t="s">
        <v>98</v>
      </c>
      <c r="C30" s="36">
        <v>1.2777777777777777</v>
      </c>
      <c r="D30" s="41">
        <v>-0.14814814814814822</v>
      </c>
      <c r="E30" s="36">
        <v>1.8</v>
      </c>
      <c r="F30" s="41">
        <v>-0.24401511969760595</v>
      </c>
      <c r="G30" s="36">
        <v>2.3809999999999998</v>
      </c>
      <c r="H30" s="41">
        <v>0</v>
      </c>
      <c r="I30" s="36">
        <v>2.21</v>
      </c>
      <c r="J30" s="43">
        <v>-7.181856362872735E-2</v>
      </c>
    </row>
    <row r="31" spans="2:10" x14ac:dyDescent="0.3">
      <c r="B31" s="34" t="s">
        <v>99</v>
      </c>
      <c r="C31" s="36">
        <v>1.6666666666666667</v>
      </c>
      <c r="D31" s="41">
        <v>0.11111111111111116</v>
      </c>
      <c r="E31" s="36">
        <v>1.8</v>
      </c>
      <c r="F31" s="41">
        <v>-0.24401511969760595</v>
      </c>
      <c r="G31" s="36">
        <v>2.3809999999999998</v>
      </c>
      <c r="H31" s="41">
        <v>0</v>
      </c>
      <c r="I31" s="36">
        <v>2.21</v>
      </c>
      <c r="J31" s="43">
        <v>-7.181856362872735E-2</v>
      </c>
    </row>
    <row r="32" spans="2:10" x14ac:dyDescent="0.3">
      <c r="B32" s="34" t="s">
        <v>100</v>
      </c>
      <c r="C32" s="36">
        <v>2.0555555555555554</v>
      </c>
      <c r="D32" s="41">
        <v>0.37037037037037024</v>
      </c>
      <c r="E32" s="36">
        <v>1.8</v>
      </c>
      <c r="F32" s="41">
        <v>-0.24401511969760595</v>
      </c>
      <c r="G32" s="36">
        <v>2.4167777777777775</v>
      </c>
      <c r="H32" s="41">
        <v>1.5026366139343843E-2</v>
      </c>
      <c r="I32" s="36">
        <v>2.2611111111111111</v>
      </c>
      <c r="J32" s="43">
        <v>-5.0352326286807525E-2</v>
      </c>
    </row>
    <row r="33" spans="2:10" x14ac:dyDescent="0.3">
      <c r="B33" s="34" t="s">
        <v>101</v>
      </c>
      <c r="C33" s="36">
        <v>2.4444444444444446</v>
      </c>
      <c r="D33" s="41">
        <v>0.62962962962962976</v>
      </c>
      <c r="E33" s="36">
        <v>1.8</v>
      </c>
      <c r="F33" s="41">
        <v>-0.24401511969760595</v>
      </c>
      <c r="G33" s="36">
        <v>2.5451111111111113</v>
      </c>
      <c r="H33" s="41">
        <v>6.8925288160903639E-2</v>
      </c>
      <c r="I33" s="36">
        <v>2.338888888888889</v>
      </c>
      <c r="J33" s="43">
        <v>-1.7686312940407716E-2</v>
      </c>
    </row>
    <row r="34" spans="2:10" x14ac:dyDescent="0.3">
      <c r="B34" s="34" t="s">
        <v>102</v>
      </c>
      <c r="C34" s="36">
        <v>2.8333333333333335</v>
      </c>
      <c r="D34" s="41">
        <v>0.88888888888888895</v>
      </c>
      <c r="E34" s="36">
        <v>1.8</v>
      </c>
      <c r="F34" s="41">
        <v>-0.24401511969760595</v>
      </c>
      <c r="G34" s="36">
        <v>2.8173333333333335</v>
      </c>
      <c r="H34" s="41">
        <v>0.1832563348733027</v>
      </c>
      <c r="I34" s="36">
        <v>2.416666666666667</v>
      </c>
      <c r="J34" s="43">
        <v>1.4979700405992096E-2</v>
      </c>
    </row>
    <row r="35" spans="2:10" x14ac:dyDescent="0.3">
      <c r="B35" s="34" t="s">
        <v>103</v>
      </c>
      <c r="C35" s="36">
        <v>3.2222222222222223</v>
      </c>
      <c r="D35" s="41">
        <v>1.1481481481481481</v>
      </c>
      <c r="E35" s="36">
        <v>1.8</v>
      </c>
      <c r="F35" s="41">
        <v>-0.24401511969760595</v>
      </c>
      <c r="G35" s="36">
        <v>3.0895555555555556</v>
      </c>
      <c r="H35" s="41">
        <v>0.29758738158570175</v>
      </c>
      <c r="I35" s="36">
        <v>2.4944444444444445</v>
      </c>
      <c r="J35" s="43">
        <v>4.7645713752391725E-2</v>
      </c>
    </row>
    <row r="36" spans="2:10" x14ac:dyDescent="0.3">
      <c r="B36" s="34" t="s">
        <v>104</v>
      </c>
      <c r="C36" s="36">
        <v>3.6111111111111112</v>
      </c>
      <c r="D36" s="41">
        <v>1.4074074074074074</v>
      </c>
      <c r="E36" s="36">
        <v>1.8</v>
      </c>
      <c r="F36" s="41">
        <v>-0.24401511969760595</v>
      </c>
      <c r="G36" s="36">
        <v>3.3617777777777778</v>
      </c>
      <c r="H36" s="41">
        <v>0.41191842829810082</v>
      </c>
      <c r="I36" s="36">
        <v>2.572222222222222</v>
      </c>
      <c r="J36" s="43">
        <v>8.031172709879135E-2</v>
      </c>
    </row>
    <row r="37" spans="2:10" ht="15" thickBot="1" x14ac:dyDescent="0.35">
      <c r="B37" s="35" t="s">
        <v>105</v>
      </c>
      <c r="C37" s="38">
        <v>4</v>
      </c>
      <c r="D37" s="42">
        <v>1.6666666666666667</v>
      </c>
      <c r="E37" s="38">
        <v>1.8</v>
      </c>
      <c r="F37" s="42">
        <v>-0.24401511969760595</v>
      </c>
      <c r="G37" s="38">
        <v>3.6339999999999999</v>
      </c>
      <c r="H37" s="42">
        <v>0.5262494750104999</v>
      </c>
      <c r="I37" s="38">
        <v>2.65</v>
      </c>
      <c r="J37" s="44">
        <v>0.11297774044519115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7110-8B50-4767-A893-28E382C07AF3}">
  <dimension ref="B1:V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33203125" bestFit="1" customWidth="1"/>
    <col min="5" max="5" width="4.21875" bestFit="1" customWidth="1"/>
    <col min="6" max="6" width="7.44140625" bestFit="1" customWidth="1"/>
    <col min="7" max="7" width="9.33203125" bestFit="1" customWidth="1"/>
    <col min="8" max="8" width="7.44140625" bestFit="1" customWidth="1"/>
    <col min="9" max="9" width="11.109375" bestFit="1" customWidth="1"/>
    <col min="10" max="10" width="9.5546875" bestFit="1" customWidth="1"/>
  </cols>
  <sheetData>
    <row r="1" spans="2:22" x14ac:dyDescent="0.3">
      <c r="B1" s="16" t="s">
        <v>170</v>
      </c>
    </row>
    <row r="2" spans="2:22" ht="15" thickBot="1" x14ac:dyDescent="0.35"/>
    <row r="3" spans="2:22" x14ac:dyDescent="0.3">
      <c r="M3" s="18" t="s">
        <v>155</v>
      </c>
      <c r="N3" s="19"/>
      <c r="O3" s="19"/>
      <c r="P3" s="19"/>
      <c r="Q3" s="19"/>
      <c r="R3" s="19"/>
      <c r="S3" s="19"/>
      <c r="T3" s="19"/>
      <c r="U3" s="19"/>
      <c r="V3" s="20"/>
    </row>
    <row r="4" spans="2:22" x14ac:dyDescent="0.3">
      <c r="M4" s="21" t="s">
        <v>124</v>
      </c>
      <c r="N4" s="22"/>
      <c r="O4" s="22"/>
      <c r="P4" s="22"/>
      <c r="Q4" s="22"/>
      <c r="R4" s="22"/>
      <c r="S4" s="22"/>
      <c r="T4" s="22"/>
      <c r="U4" s="22"/>
      <c r="V4" s="23"/>
    </row>
    <row r="5" spans="2:22" x14ac:dyDescent="0.3">
      <c r="M5" s="21" t="s">
        <v>164</v>
      </c>
      <c r="N5" s="22"/>
      <c r="O5" s="22"/>
      <c r="P5" s="22"/>
      <c r="Q5" s="22"/>
      <c r="R5" s="22"/>
      <c r="S5" s="22"/>
      <c r="T5" s="22"/>
      <c r="U5" s="22"/>
      <c r="V5" s="23"/>
    </row>
    <row r="6" spans="2:22" x14ac:dyDescent="0.3">
      <c r="M6" s="21" t="s">
        <v>159</v>
      </c>
      <c r="N6" s="22"/>
      <c r="O6" s="22"/>
      <c r="P6" s="22"/>
      <c r="Q6" s="22"/>
      <c r="R6" s="22"/>
      <c r="S6" s="22"/>
      <c r="T6" s="22"/>
      <c r="U6" s="22"/>
      <c r="V6" s="23"/>
    </row>
    <row r="7" spans="2:22" ht="15" thickBot="1" x14ac:dyDescent="0.35">
      <c r="M7" s="26" t="s">
        <v>119</v>
      </c>
      <c r="N7" s="61"/>
      <c r="O7" s="61"/>
      <c r="P7" s="61"/>
      <c r="Q7" s="61"/>
      <c r="R7" s="61"/>
      <c r="S7" s="61"/>
      <c r="T7" s="61"/>
      <c r="U7" s="61"/>
      <c r="V7" s="62"/>
    </row>
    <row r="24" spans="2:10" ht="15" thickBot="1" x14ac:dyDescent="0.35"/>
    <row r="25" spans="2:10" ht="15" thickBot="1" x14ac:dyDescent="0.35">
      <c r="B25" s="80" t="s">
        <v>95</v>
      </c>
      <c r="C25" s="81"/>
      <c r="D25" s="81"/>
      <c r="E25" s="81"/>
      <c r="F25" s="81"/>
      <c r="G25" s="81"/>
      <c r="H25" s="81"/>
      <c r="I25" s="81"/>
      <c r="J25" s="82"/>
    </row>
    <row r="26" spans="2:10" x14ac:dyDescent="0.3">
      <c r="B26" s="32"/>
      <c r="C26" s="83" t="s">
        <v>106</v>
      </c>
      <c r="D26" s="85"/>
      <c r="E26" s="86" t="s">
        <v>50</v>
      </c>
      <c r="F26" s="85"/>
      <c r="G26" s="86" t="s">
        <v>51</v>
      </c>
      <c r="H26" s="85"/>
      <c r="I26" s="86" t="s">
        <v>52</v>
      </c>
      <c r="J26" s="87"/>
    </row>
    <row r="27" spans="2:10" x14ac:dyDescent="0.3">
      <c r="B27" s="33"/>
      <c r="C27" s="30" t="s">
        <v>107</v>
      </c>
      <c r="D27" s="40" t="s">
        <v>108</v>
      </c>
      <c r="E27" s="30" t="s">
        <v>107</v>
      </c>
      <c r="F27" s="40" t="s">
        <v>108</v>
      </c>
      <c r="G27" s="30" t="s">
        <v>107</v>
      </c>
      <c r="H27" s="40" t="s">
        <v>108</v>
      </c>
      <c r="I27" s="30" t="s">
        <v>107</v>
      </c>
      <c r="J27" s="31" t="s">
        <v>108</v>
      </c>
    </row>
    <row r="28" spans="2:10" x14ac:dyDescent="0.3">
      <c r="B28" s="34" t="s">
        <v>96</v>
      </c>
      <c r="C28" s="36">
        <v>0.1</v>
      </c>
      <c r="D28" s="41">
        <v>-0.875</v>
      </c>
      <c r="E28" s="36">
        <v>1.8</v>
      </c>
      <c r="F28" s="41">
        <v>-0.24401511969760595</v>
      </c>
      <c r="G28" s="36">
        <v>2.0939999999999999</v>
      </c>
      <c r="H28" s="41">
        <v>-0.12053758924821502</v>
      </c>
      <c r="I28" s="36">
        <v>1.7200000000000002</v>
      </c>
      <c r="J28" s="43">
        <v>-0.27761444771104565</v>
      </c>
    </row>
    <row r="29" spans="2:10" x14ac:dyDescent="0.3">
      <c r="B29" s="34" t="s">
        <v>97</v>
      </c>
      <c r="C29" s="36">
        <v>0.19444444444444445</v>
      </c>
      <c r="D29" s="41">
        <v>-0.75694444444444442</v>
      </c>
      <c r="E29" s="36">
        <v>1.8</v>
      </c>
      <c r="F29" s="41">
        <v>-0.24401511969760595</v>
      </c>
      <c r="G29" s="36">
        <v>2.0939999999999999</v>
      </c>
      <c r="H29" s="41">
        <v>-0.12053758924821502</v>
      </c>
      <c r="I29" s="36">
        <v>1.7861111111111114</v>
      </c>
      <c r="J29" s="43">
        <v>-0.24984833636660581</v>
      </c>
    </row>
    <row r="30" spans="2:10" x14ac:dyDescent="0.3">
      <c r="B30" s="34" t="s">
        <v>98</v>
      </c>
      <c r="C30" s="36">
        <v>0.28888888888888886</v>
      </c>
      <c r="D30" s="41">
        <v>-0.63888888888888895</v>
      </c>
      <c r="E30" s="36">
        <v>1.8</v>
      </c>
      <c r="F30" s="41">
        <v>-0.24401511969760595</v>
      </c>
      <c r="G30" s="36">
        <v>2.1305555555555555</v>
      </c>
      <c r="H30" s="41">
        <v>-0.10518456297540708</v>
      </c>
      <c r="I30" s="36">
        <v>1.8522222222222224</v>
      </c>
      <c r="J30" s="43">
        <v>-0.22208222502216607</v>
      </c>
    </row>
    <row r="31" spans="2:10" x14ac:dyDescent="0.3">
      <c r="B31" s="34" t="s">
        <v>99</v>
      </c>
      <c r="C31" s="36">
        <v>0.3833333333333333</v>
      </c>
      <c r="D31" s="41">
        <v>-0.52083333333333337</v>
      </c>
      <c r="E31" s="36">
        <v>1.8</v>
      </c>
      <c r="F31" s="41">
        <v>-0.24401511969760595</v>
      </c>
      <c r="G31" s="36">
        <v>2.1768333333333332</v>
      </c>
      <c r="H31" s="41">
        <v>-8.5748285034299293E-2</v>
      </c>
      <c r="I31" s="36">
        <v>1.9183333333333334</v>
      </c>
      <c r="J31" s="43">
        <v>-0.19431611367772633</v>
      </c>
    </row>
    <row r="32" spans="2:10" x14ac:dyDescent="0.3">
      <c r="B32" s="34" t="s">
        <v>100</v>
      </c>
      <c r="C32" s="36">
        <v>0.47777777777777775</v>
      </c>
      <c r="D32" s="41">
        <v>-0.40277777777777785</v>
      </c>
      <c r="E32" s="36">
        <v>1.8</v>
      </c>
      <c r="F32" s="41">
        <v>-0.24401511969760595</v>
      </c>
      <c r="G32" s="36">
        <v>2.2231111111111108</v>
      </c>
      <c r="H32" s="41">
        <v>-6.6312007093191502E-2</v>
      </c>
      <c r="I32" s="36">
        <v>1.9844444444444445</v>
      </c>
      <c r="J32" s="43">
        <v>-0.1665500023332866</v>
      </c>
    </row>
    <row r="33" spans="2:10" x14ac:dyDescent="0.3">
      <c r="B33" s="34" t="s">
        <v>101</v>
      </c>
      <c r="C33" s="36">
        <v>0.57222222222222219</v>
      </c>
      <c r="D33" s="41">
        <v>-0.28472222222222232</v>
      </c>
      <c r="E33" s="36">
        <v>1.8</v>
      </c>
      <c r="F33" s="41">
        <v>-0.24401511969760595</v>
      </c>
      <c r="G33" s="36">
        <v>2.2693888888888889</v>
      </c>
      <c r="H33" s="41">
        <v>-4.6875729152083531E-2</v>
      </c>
      <c r="I33" s="36">
        <v>2.0505555555555555</v>
      </c>
      <c r="J33" s="43">
        <v>-0.13878389098884686</v>
      </c>
    </row>
    <row r="34" spans="2:10" x14ac:dyDescent="0.3">
      <c r="B34" s="34" t="s">
        <v>102</v>
      </c>
      <c r="C34" s="36">
        <v>0.66666666666666663</v>
      </c>
      <c r="D34" s="41">
        <v>-0.16666666666666677</v>
      </c>
      <c r="E34" s="36">
        <v>1.8</v>
      </c>
      <c r="F34" s="41">
        <v>-0.24401511969760595</v>
      </c>
      <c r="G34" s="36">
        <v>2.3156666666666661</v>
      </c>
      <c r="H34" s="41">
        <v>-2.7439451210975931E-2</v>
      </c>
      <c r="I34" s="36">
        <v>2.1166666666666667</v>
      </c>
      <c r="J34" s="43">
        <v>-0.11101777964440702</v>
      </c>
    </row>
    <row r="35" spans="2:10" x14ac:dyDescent="0.3">
      <c r="B35" s="34" t="s">
        <v>103</v>
      </c>
      <c r="C35" s="36">
        <v>0.76111111111111107</v>
      </c>
      <c r="D35" s="41">
        <v>-4.8611111111111216E-2</v>
      </c>
      <c r="E35" s="36">
        <v>1.8</v>
      </c>
      <c r="F35" s="41">
        <v>-0.24401511969760595</v>
      </c>
      <c r="G35" s="36">
        <v>2.3619444444444442</v>
      </c>
      <c r="H35" s="41">
        <v>-8.0031732698679567E-3</v>
      </c>
      <c r="I35" s="36">
        <v>2.1827777777777779</v>
      </c>
      <c r="J35" s="43">
        <v>-8.3251668299967191E-2</v>
      </c>
    </row>
    <row r="36" spans="2:10" x14ac:dyDescent="0.3">
      <c r="B36" s="34" t="s">
        <v>104</v>
      </c>
      <c r="C36" s="36">
        <v>0.85555555555555551</v>
      </c>
      <c r="D36" s="41">
        <v>6.9444444444444337E-2</v>
      </c>
      <c r="E36" s="36">
        <v>1.8</v>
      </c>
      <c r="F36" s="41">
        <v>-0.24401511969760595</v>
      </c>
      <c r="G36" s="36">
        <v>2.4082222222222218</v>
      </c>
      <c r="H36" s="41">
        <v>1.1433104671239832E-2</v>
      </c>
      <c r="I36" s="36">
        <v>2.2488888888888887</v>
      </c>
      <c r="J36" s="43">
        <v>-5.5485556955527544E-2</v>
      </c>
    </row>
    <row r="37" spans="2:10" ht="15" thickBot="1" x14ac:dyDescent="0.35">
      <c r="B37" s="35" t="s">
        <v>105</v>
      </c>
      <c r="C37" s="38">
        <v>0.95</v>
      </c>
      <c r="D37" s="42">
        <v>0.18749999999999989</v>
      </c>
      <c r="E37" s="38">
        <v>1.8</v>
      </c>
      <c r="F37" s="42">
        <v>-0.24401511969760595</v>
      </c>
      <c r="G37" s="38">
        <v>2.4544999999999999</v>
      </c>
      <c r="H37" s="42">
        <v>3.0869382612347805E-2</v>
      </c>
      <c r="I37" s="38">
        <v>2.3149999999999999</v>
      </c>
      <c r="J37" s="44">
        <v>-2.771944561108771E-2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13C3-A2A0-4AD3-AD01-E53A7F263FDB}">
  <dimension ref="B1:W32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.6640625" bestFit="1" customWidth="1"/>
    <col min="3" max="3" width="30.77734375" customWidth="1"/>
    <col min="4" max="4" width="3" bestFit="1" customWidth="1"/>
    <col min="5" max="5" width="4.6640625" bestFit="1" customWidth="1"/>
    <col min="6" max="6" width="7.44140625" bestFit="1" customWidth="1"/>
    <col min="7" max="7" width="4.21875" bestFit="1" customWidth="1"/>
    <col min="8" max="8" width="5.44140625" bestFit="1" customWidth="1"/>
    <col min="9" max="9" width="7.44140625" bestFit="1" customWidth="1"/>
    <col min="10" max="10" width="4.21875" bestFit="1" customWidth="1"/>
    <col min="23" max="23" width="12.109375" customWidth="1"/>
  </cols>
  <sheetData>
    <row r="1" spans="2:23" x14ac:dyDescent="0.3">
      <c r="B1" s="16" t="s">
        <v>156</v>
      </c>
    </row>
    <row r="2" spans="2:23" ht="15" thickBot="1" x14ac:dyDescent="0.35"/>
    <row r="3" spans="2:23" x14ac:dyDescent="0.3">
      <c r="M3" s="18" t="s">
        <v>157</v>
      </c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x14ac:dyDescent="0.3">
      <c r="M4" s="21" t="s">
        <v>171</v>
      </c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2:23" ht="15" thickBot="1" x14ac:dyDescent="0.35">
      <c r="M5" s="26" t="s">
        <v>158</v>
      </c>
      <c r="N5" s="61"/>
      <c r="O5" s="61"/>
      <c r="P5" s="61"/>
      <c r="Q5" s="61"/>
      <c r="R5" s="61"/>
      <c r="S5" s="61"/>
      <c r="T5" s="61"/>
      <c r="U5" s="61"/>
      <c r="V5" s="61"/>
      <c r="W5" s="62"/>
    </row>
    <row r="24" spans="2:10" ht="15" thickBot="1" x14ac:dyDescent="0.35"/>
    <row r="25" spans="2:10" x14ac:dyDescent="0.3">
      <c r="B25" s="80" t="s">
        <v>109</v>
      </c>
      <c r="C25" s="81"/>
      <c r="D25" s="81"/>
      <c r="E25" s="81"/>
      <c r="F25" s="81"/>
      <c r="G25" s="81"/>
      <c r="H25" s="81"/>
      <c r="I25" s="81"/>
      <c r="J25" s="82"/>
    </row>
    <row r="26" spans="2:10" ht="15" thickBot="1" x14ac:dyDescent="0.35">
      <c r="B26" s="88" t="s">
        <v>133</v>
      </c>
      <c r="C26" s="89"/>
      <c r="D26" s="89"/>
      <c r="E26" s="89"/>
      <c r="F26" s="89"/>
      <c r="G26" s="89"/>
      <c r="H26" s="89"/>
      <c r="I26" s="89"/>
      <c r="J26" s="90"/>
    </row>
    <row r="27" spans="2:10" x14ac:dyDescent="0.3">
      <c r="B27" s="47"/>
      <c r="C27" s="29"/>
      <c r="D27" s="29"/>
      <c r="E27" s="91" t="s">
        <v>113</v>
      </c>
      <c r="F27" s="92"/>
      <c r="G27" s="92"/>
      <c r="H27" s="91" t="s">
        <v>115</v>
      </c>
      <c r="I27" s="92"/>
      <c r="J27" s="95"/>
    </row>
    <row r="28" spans="2:10" x14ac:dyDescent="0.3">
      <c r="B28" s="48"/>
      <c r="C28" s="49"/>
      <c r="D28" s="53"/>
      <c r="E28" s="93" t="s">
        <v>114</v>
      </c>
      <c r="F28" s="94"/>
      <c r="G28" s="53" t="s">
        <v>106</v>
      </c>
      <c r="H28" s="93" t="s">
        <v>114</v>
      </c>
      <c r="I28" s="94"/>
      <c r="J28" s="50" t="s">
        <v>106</v>
      </c>
    </row>
    <row r="29" spans="2:10" x14ac:dyDescent="0.3">
      <c r="B29" s="51" t="s">
        <v>110</v>
      </c>
      <c r="C29" s="52" t="s">
        <v>111</v>
      </c>
      <c r="D29" s="54" t="s">
        <v>112</v>
      </c>
      <c r="E29" s="30" t="s">
        <v>107</v>
      </c>
      <c r="F29" s="40" t="s">
        <v>108</v>
      </c>
      <c r="G29" s="40" t="s">
        <v>107</v>
      </c>
      <c r="H29" s="30" t="s">
        <v>107</v>
      </c>
      <c r="I29" s="40" t="s">
        <v>108</v>
      </c>
      <c r="J29" s="31" t="s">
        <v>107</v>
      </c>
    </row>
    <row r="30" spans="2:10" x14ac:dyDescent="0.3">
      <c r="B30" s="45">
        <v>1</v>
      </c>
      <c r="C30" s="57" t="s">
        <v>162</v>
      </c>
      <c r="D30" s="58" t="s">
        <v>163</v>
      </c>
      <c r="E30" s="36">
        <v>2.3809999999999998</v>
      </c>
      <c r="F30" s="41">
        <v>0</v>
      </c>
      <c r="G30" s="55">
        <v>0.5</v>
      </c>
      <c r="H30" s="36">
        <v>3.6339999999999999</v>
      </c>
      <c r="I30" s="41">
        <v>0.5262494750104999</v>
      </c>
      <c r="J30" s="37">
        <v>4</v>
      </c>
    </row>
    <row r="31" spans="2:10" x14ac:dyDescent="0.3">
      <c r="B31" s="45">
        <v>2</v>
      </c>
      <c r="C31" s="57" t="s">
        <v>134</v>
      </c>
      <c r="D31" s="58" t="s">
        <v>116</v>
      </c>
      <c r="E31" s="36">
        <v>2.21</v>
      </c>
      <c r="F31" s="41">
        <v>-7.181856362872735E-2</v>
      </c>
      <c r="G31" s="55">
        <v>0.1</v>
      </c>
      <c r="H31" s="36">
        <v>3.0764999999999998</v>
      </c>
      <c r="I31" s="41">
        <v>0.29210415791684169</v>
      </c>
      <c r="J31" s="37">
        <v>0.95</v>
      </c>
    </row>
    <row r="32" spans="2:10" ht="21" thickBot="1" x14ac:dyDescent="0.35">
      <c r="B32" s="46">
        <v>3</v>
      </c>
      <c r="C32" s="59" t="s">
        <v>135</v>
      </c>
      <c r="D32" s="60" t="s">
        <v>117</v>
      </c>
      <c r="E32" s="38">
        <v>2.0939999999999999</v>
      </c>
      <c r="F32" s="42">
        <v>-0.12053758924821502</v>
      </c>
      <c r="G32" s="56">
        <v>0.1</v>
      </c>
      <c r="H32" s="38">
        <v>2.4544999999999999</v>
      </c>
      <c r="I32" s="42">
        <v>3.0869382612347805E-2</v>
      </c>
      <c r="J32" s="39">
        <v>0.95</v>
      </c>
    </row>
  </sheetData>
  <mergeCells count="6">
    <mergeCell ref="B25:J25"/>
    <mergeCell ref="B26:J26"/>
    <mergeCell ref="E27:G27"/>
    <mergeCell ref="E28:F28"/>
    <mergeCell ref="H27:J27"/>
    <mergeCell ref="H28:I2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Q1_Decision_Tree</vt:lpstr>
      <vt:lpstr>_PalUtilTempWorksheet</vt:lpstr>
      <vt:lpstr>treeCalc_1</vt:lpstr>
      <vt:lpstr>Q2_Optimal Tree</vt:lpstr>
      <vt:lpstr>Q3_Probability Chart</vt:lpstr>
      <vt:lpstr>Q4_Strategy B6</vt:lpstr>
      <vt:lpstr>Q4_Strategy E4</vt:lpstr>
      <vt:lpstr>Q4_Strategy C6</vt:lpstr>
      <vt:lpstr>Q4_Tornado</vt:lpstr>
      <vt:lpstr>Q6_Strategy Region B6, 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2017-02-20T18:20:57Z</dcterms:created>
  <dcterms:modified xsi:type="dcterms:W3CDTF">2022-05-06T18:43:43Z</dcterms:modified>
</cp:coreProperties>
</file>