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6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7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8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9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SC\Desktop\"/>
    </mc:Choice>
  </mc:AlternateContent>
  <xr:revisionPtr revIDLastSave="0" documentId="13_ncr:1_{69BA266E-0688-4276-9D02-01749942CBF7}" xr6:coauthVersionLast="36" xr6:coauthVersionMax="36" xr10:uidLastSave="{00000000-0000-0000-0000-000000000000}"/>
  <bookViews>
    <workbookView xWindow="0" yWindow="0" windowWidth="19200" windowHeight="6930" xr2:uid="{739C5FEC-0CD2-4F5F-B950-D8E9046A6B55}"/>
  </bookViews>
  <sheets>
    <sheet name="Q1 Sheet1" sheetId="1" r:id="rId1"/>
    <sheet name="treeCalc_4" sheetId="2" state="hidden" r:id="rId2"/>
    <sheet name="Q2 Optimal Tree" sheetId="5" r:id="rId3"/>
    <sheet name="Q3 Probability Chart" sheetId="6" r:id="rId4"/>
    <sheet name="Q4 Strategy LEASE Amount" sheetId="7" r:id="rId5"/>
    <sheet name="Q4 Strategy HOTEL Permit" sheetId="8" r:id="rId6"/>
    <sheet name="Q4 Strategy OFFICE Permit" sheetId="9" r:id="rId7"/>
    <sheet name="Q4 Tornado" sheetId="10" r:id="rId8"/>
    <sheet name="Q5 Strategy Region D6, D7" sheetId="12" r:id="rId9"/>
    <sheet name="Q6 Strategy Sell amount" sheetId="13" r:id="rId10"/>
    <sheet name="Q6 Strategy ecochance" sheetId="14" r:id="rId11"/>
    <sheet name="Q6 Strategy Region D11, D16" sheetId="16" r:id="rId12"/>
  </sheets>
  <externalReferences>
    <externalReference r:id="rId13"/>
  </externalReferences>
  <definedNames>
    <definedName name="MF_MarkerListIsResource_1" hidden="1">FALSE</definedName>
    <definedName name="MF_MarkerListIsResource_2" hidden="1">FALSE</definedName>
    <definedName name="MF_MarkerListIsResource_3" hidden="1">FALSE</definedName>
    <definedName name="MF_MarkerListIsResource_4" hidden="1">FALSE</definedName>
    <definedName name="MF_MarkerListIsResource_5" hidden="1">FALSE</definedName>
    <definedName name="MF_MarkerListIsResource_6" hidden="1">FALSE</definedName>
    <definedName name="MF_MarkerListIsResource_7" hidden="1">FALSE</definedName>
    <definedName name="MindFMapsExist" hidden="1">TRUE</definedName>
    <definedName name="MinimizeCosts">FALSE</definedName>
    <definedName name="PalisadeReportWorksheetCreatedBy" localSheetId="2">"PrecisionTree"</definedName>
    <definedName name="PalisadeReportWorksheetCreatedBy" localSheetId="3">"PrecisionTree"</definedName>
    <definedName name="PalisadeReportWorksheetCreatedBy" localSheetId="5">"PrecisionTree"</definedName>
    <definedName name="PalisadeReportWorksheetCreatedBy" localSheetId="4">"PrecisionTree"</definedName>
    <definedName name="PalisadeReportWorksheetCreatedBy" localSheetId="6">"PrecisionTree"</definedName>
    <definedName name="PalisadeReportWorksheetCreatedBy" localSheetId="7">"PrecisionTree"</definedName>
    <definedName name="PalisadeReportWorksheetCreatedBy" localSheetId="8">"PrecisionTree"</definedName>
    <definedName name="PalisadeReportWorksheetCreatedBy" localSheetId="10">"PrecisionTree"</definedName>
    <definedName name="PalisadeReportWorksheetCreatedBy" localSheetId="11">"PrecisionTree"</definedName>
    <definedName name="PalisadeReportWorksheetCreatedBy" localSheetId="9">"PrecisionTree"</definedName>
    <definedName name="PTree_PolicySuggestion_IncludeDecisionTable" hidden="1">FALSE</definedName>
    <definedName name="PTree_PolicySuggestion_IncludeOptimalDecisionTree" hidden="1">TRUE</definedName>
    <definedName name="PTree_PolicySuggestion_Model" hidden="1">PTreeObjectReference(PTDecisionTree_4,treeCalc_4!$A$1)</definedName>
    <definedName name="PTree_PolicySuggestion_ReportPlacement" hidden="1">0</definedName>
    <definedName name="PTree_PolicySuggestion_StartingNode" hidden="1">PTreeObjectReference(NULL,NULL)</definedName>
    <definedName name="PTree_RiskProfile_IncludeCumulativeChart" hidden="1">FALSE</definedName>
    <definedName name="PTree_RiskProfile_IncludeProbabilityChart" hidden="1">TRUE</definedName>
    <definedName name="PTree_RiskProfile_IncludeStatisticalSummary" hidden="1">FALSE</definedName>
    <definedName name="PTree_RiskProfile_Model" hidden="1">PTreeObjectReference(PTDecisionTree_4,treeCalc_4!$A$1)</definedName>
    <definedName name="PTree_RiskProfile_PathsToAnalyze" hidden="1">0</definedName>
    <definedName name="PTree_RiskProfile_ReportPlacement" hidden="1">0</definedName>
    <definedName name="PTree_RiskProfile_StartingNode" hidden="1">PTreeObjectReference(NULL,NULL)</definedName>
    <definedName name="PTree_SensitivityAnalysis_AnalysisType" hidden="1">1</definedName>
    <definedName name="PTree_SensitivityAnalysis_GraphsDisplayPercentageChange" hidden="1">FALSE</definedName>
    <definedName name="PTree_SensitivityAnalysis_IncludeSensitivityGraph" hidden="1">FALSE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FALSE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0.95</definedName>
    <definedName name="PTree_SensitivityAnalysis_Inputs_1_Minimum" hidden="1">0.1</definedName>
    <definedName name="PTree_SensitivityAnalysis_Inputs_1_OneWayAnalysis" hidden="1">1</definedName>
    <definedName name="PTree_SensitivityAnalysis_Inputs_1_Steps" hidden="1">10</definedName>
    <definedName name="PTree_SensitivityAnalysis_Inputs_1_TwoWayAnalysis" hidden="1">0</definedName>
    <definedName name="PTree_SensitivityAnalysis_Inputs_1_VariationMethod" hidden="1">2</definedName>
    <definedName name="PTree_SensitivityAnalysis_Inputs_1_VaryCell" hidden="1">'Q1 Sheet1'!$D$6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0.95</definedName>
    <definedName name="PTree_SensitivityAnalysis_Inputs_2_Minimum" hidden="1">0.1</definedName>
    <definedName name="PTree_SensitivityAnalysis_Inputs_2_OneWayAnalysis" hidden="1">0</definedName>
    <definedName name="PTree_SensitivityAnalysis_Inputs_2_Steps" hidden="1">10</definedName>
    <definedName name="PTree_SensitivityAnalysis_Inputs_2_TwoWayAnalysis" hidden="1">0</definedName>
    <definedName name="PTree_SensitivityAnalysis_Inputs_2_VariationMethod" hidden="1">2</definedName>
    <definedName name="PTree_SensitivityAnalysis_Inputs_2_VaryCell" hidden="1">'Q1 Sheet1'!$D$7</definedName>
    <definedName name="PTree_SensitivityAnalysis_Inputs_3_AlternateCellLabel" hidden="1">""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4000000</definedName>
    <definedName name="PTree_SensitivityAnalysis_Inputs_3_Minimum" hidden="1">500000</definedName>
    <definedName name="PTree_SensitivityAnalysis_Inputs_3_OneWayAnalysis" hidden="1">0</definedName>
    <definedName name="PTree_SensitivityAnalysis_Inputs_3_Steps" hidden="1">10</definedName>
    <definedName name="PTree_SensitivityAnalysis_Inputs_3_TwoWayAnalysis" hidden="1">0</definedName>
    <definedName name="PTree_SensitivityAnalysis_Inputs_3_VariationMethod" hidden="1">2</definedName>
    <definedName name="PTree_SensitivityAnalysis_Inputs_3_VaryCell" hidden="1">'Q1 Sheet1'!$D$15</definedName>
    <definedName name="PTree_SensitivityAnalysis_Inputs_4_AlternateCellLabel" hidden="1">""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1</definedName>
    <definedName name="PTree_SensitivityAnalysis_Inputs_4_Minimum" hidden="1">0.1</definedName>
    <definedName name="PTree_SensitivityAnalysis_Inputs_4_OneWayAnalysis" hidden="1">1</definedName>
    <definedName name="PTree_SensitivityAnalysis_Inputs_4_Steps" hidden="1">10</definedName>
    <definedName name="PTree_SensitivityAnalysis_Inputs_4_TwoWayAnalysis" hidden="1">1</definedName>
    <definedName name="PTree_SensitivityAnalysis_Inputs_4_VariationMethod" hidden="1">2</definedName>
    <definedName name="PTree_SensitivityAnalysis_Inputs_4_VaryCell" hidden="1">'Q1 Sheet1'!$D$11</definedName>
    <definedName name="PTree_SensitivityAnalysis_Inputs_5_AlternateCellLabel" hidden="1">""</definedName>
    <definedName name="PTree_SensitivityAnalysis_Inputs_5_BaseValueIsAutomatic" hidden="1">TRUE</definedName>
    <definedName name="PTree_SensitivityAnalysis_Inputs_5_MaintainProbabilityNormalization" hidden="1">FALSE</definedName>
    <definedName name="PTree_SensitivityAnalysis_Inputs_5_ManualBaseValue" hidden="1">0</definedName>
    <definedName name="PTree_SensitivityAnalysis_Inputs_5_Maximum" hidden="1">4000000</definedName>
    <definedName name="PTree_SensitivityAnalysis_Inputs_5_Minimum" hidden="1">500000</definedName>
    <definedName name="PTree_SensitivityAnalysis_Inputs_5_OneWayAnalysis" hidden="1">1</definedName>
    <definedName name="PTree_SensitivityAnalysis_Inputs_5_Steps" hidden="1">10</definedName>
    <definedName name="PTree_SensitivityAnalysis_Inputs_5_TwoWayAnalysis" hidden="1">2</definedName>
    <definedName name="PTree_SensitivityAnalysis_Inputs_5_VariationMethod" hidden="1">2</definedName>
    <definedName name="PTree_SensitivityAnalysis_Inputs_5_VaryCell" hidden="1">'Q1 Sheet1'!$D$16</definedName>
    <definedName name="PTree_SensitivityAnalysis_Inputs_Count" hidden="1">5</definedName>
    <definedName name="PTree_SensitivityAnalysis_Output_AlternateCellLabel" hidden="1">""</definedName>
    <definedName name="PTree_SensitivityAnalysis_Output_Model" hidden="1">PTreeObjectReference(PTDecisionTree_4,treeCalc_4!$A$1)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0</definedName>
    <definedName name="PTree_SensitivityAnalysis_UpdateDisplay" hidden="1">FALSE</definedName>
    <definedName name="PtreeOptimalTree" localSheetId="2">1</definedName>
    <definedName name="TreeData">#REF!</definedName>
    <definedName name="TreeDiagBase">#REF!</definedName>
    <definedName name="TreeDiagram">#REF!</definedName>
    <definedName name="treeList" hidden="1">"00010000000000000000000000000000000000000000000000000000000000000000000000000000000000000000000000000000000000000000000000000000000000000000000000000000000000000000000000000000000000000000000000000000"</definedName>
    <definedName name="UseExpUtility">FALSE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11" i="2"/>
  <c r="J11" i="2"/>
  <c r="K11" i="2"/>
  <c r="O11" i="2"/>
  <c r="F26" i="1"/>
  <c r="J12" i="2"/>
  <c r="F36" i="1"/>
  <c r="J13" i="2"/>
  <c r="O13" i="2"/>
  <c r="F64" i="1"/>
  <c r="J14" i="2"/>
  <c r="O14" i="2"/>
  <c r="J15" i="2"/>
  <c r="G31" i="1"/>
  <c r="K15" i="2"/>
  <c r="O15" i="2"/>
  <c r="J16" i="2"/>
  <c r="E6" i="1"/>
  <c r="G51" i="1"/>
  <c r="K16" i="2"/>
  <c r="O16" i="2"/>
  <c r="H30" i="1"/>
  <c r="J17" i="2"/>
  <c r="H29" i="1"/>
  <c r="K17" i="2"/>
  <c r="H34" i="1"/>
  <c r="J18" i="2"/>
  <c r="E11" i="1"/>
  <c r="H33" i="1"/>
  <c r="K18" i="2"/>
  <c r="J19" i="2"/>
  <c r="G59" i="1"/>
  <c r="K19" i="2"/>
  <c r="O19" i="2"/>
  <c r="J20" i="2"/>
  <c r="E7" i="1"/>
  <c r="G67" i="1"/>
  <c r="K20" i="2"/>
  <c r="O20" i="2"/>
  <c r="H66" i="1"/>
  <c r="J21" i="2"/>
  <c r="H70" i="1"/>
  <c r="J22" i="2"/>
  <c r="H44" i="1"/>
  <c r="J23" i="2"/>
  <c r="O23" i="2"/>
  <c r="H54" i="1"/>
  <c r="J24" i="2"/>
  <c r="H56" i="1"/>
  <c r="J25" i="2"/>
  <c r="H58" i="1"/>
  <c r="J26" i="2"/>
  <c r="H57" i="1"/>
  <c r="K26" i="2"/>
  <c r="H62" i="1"/>
  <c r="J27" i="2"/>
  <c r="H61" i="1"/>
  <c r="K27" i="2"/>
  <c r="J28" i="2"/>
  <c r="I39" i="1"/>
  <c r="K28" i="2"/>
  <c r="O28" i="2"/>
  <c r="J29" i="2"/>
  <c r="I47" i="1"/>
  <c r="K29" i="2"/>
  <c r="O29" i="2"/>
  <c r="J38" i="1"/>
  <c r="J30" i="2"/>
  <c r="J37" i="1"/>
  <c r="K30" i="2"/>
  <c r="J42" i="1"/>
  <c r="J31" i="2"/>
  <c r="J41" i="1"/>
  <c r="K31" i="2"/>
  <c r="J46" i="1"/>
  <c r="J32" i="2"/>
  <c r="J50" i="1"/>
  <c r="J33" i="2"/>
  <c r="F2" i="2"/>
  <c r="I69" i="1"/>
  <c r="H69" i="1"/>
  <c r="I65" i="1"/>
  <c r="H65" i="1"/>
  <c r="F63" i="1"/>
  <c r="I61" i="1"/>
  <c r="I57" i="1"/>
  <c r="I55" i="1"/>
  <c r="H55" i="1"/>
  <c r="I53" i="1"/>
  <c r="H53" i="1"/>
  <c r="K49" i="1"/>
  <c r="J49" i="1"/>
  <c r="K45" i="1"/>
  <c r="J45" i="1"/>
  <c r="H43" i="1"/>
  <c r="K41" i="1"/>
  <c r="K37" i="1"/>
  <c r="F35" i="1"/>
  <c r="I33" i="1"/>
  <c r="I29" i="1"/>
  <c r="G25" i="1"/>
  <c r="F25" i="1"/>
  <c r="K50" i="1"/>
  <c r="A33" i="2"/>
  <c r="K46" i="1"/>
  <c r="A32" i="2"/>
  <c r="K42" i="1"/>
  <c r="A31" i="2"/>
  <c r="K38" i="1"/>
  <c r="A30" i="2"/>
  <c r="J48" i="1"/>
  <c r="A29" i="2"/>
  <c r="J40" i="1"/>
  <c r="A28" i="2"/>
  <c r="I62" i="1"/>
  <c r="A27" i="2"/>
  <c r="I58" i="1"/>
  <c r="A26" i="2"/>
  <c r="I56" i="1"/>
  <c r="A25" i="2"/>
  <c r="I54" i="1"/>
  <c r="A24" i="2"/>
  <c r="I44" i="1"/>
  <c r="A23" i="2"/>
  <c r="I70" i="1"/>
  <c r="A22" i="2"/>
  <c r="I66" i="1"/>
  <c r="A21" i="2"/>
  <c r="H68" i="1"/>
  <c r="A20" i="2"/>
  <c r="H60" i="1"/>
  <c r="A19" i="2"/>
  <c r="I34" i="1"/>
  <c r="A18" i="2"/>
  <c r="I30" i="1"/>
  <c r="A17" i="2"/>
  <c r="H52" i="1"/>
  <c r="A16" i="2"/>
  <c r="H32" i="1"/>
  <c r="A15" i="2"/>
  <c r="G64" i="1"/>
  <c r="A14" i="2"/>
  <c r="G36" i="1"/>
  <c r="A13" i="2"/>
  <c r="G26" i="1"/>
  <c r="A12" i="2"/>
  <c r="F28" i="1"/>
  <c r="A11" i="2"/>
</calcChain>
</file>

<file path=xl/sharedStrings.xml><?xml version="1.0" encoding="utf-8"?>
<sst xmlns="http://schemas.openxmlformats.org/spreadsheetml/2006/main" count="428" uniqueCount="179">
  <si>
    <t>Decision</t>
  </si>
  <si>
    <t>Chance</t>
  </si>
  <si>
    <t>SELL COLLEGE</t>
  </si>
  <si>
    <t>LEASE COLLEGE</t>
  </si>
  <si>
    <t>IF NON APPROVED</t>
  </si>
  <si>
    <t>Office Profit</t>
  </si>
  <si>
    <t>IF OFFICE APPROVED</t>
  </si>
  <si>
    <t>Hotel Profit</t>
  </si>
  <si>
    <t>IF  HOTEL APPROVED</t>
  </si>
  <si>
    <t>EcoDecilne</t>
  </si>
  <si>
    <t>EcoGrowth</t>
  </si>
  <si>
    <t>Office Permit</t>
  </si>
  <si>
    <t>Hotel Permit</t>
  </si>
  <si>
    <t>Rejected</t>
  </si>
  <si>
    <t>Approved</t>
  </si>
  <si>
    <t>EACH PERMIT COST</t>
  </si>
  <si>
    <t>0</t>
  </si>
  <si>
    <t>4,0,0,0,19,0,0</t>
  </si>
  <si>
    <t>DEFAULT</t>
  </si>
  <si>
    <t>SELL to College</t>
  </si>
  <si>
    <t>LEASE to College</t>
  </si>
  <si>
    <t>4,0,0,0,18,0,0</t>
  </si>
  <si>
    <t>ECODECLINE</t>
  </si>
  <si>
    <t>ECOGROWTH</t>
  </si>
  <si>
    <t>2,0,0,2,22,23,13,0,0</t>
  </si>
  <si>
    <t>1,0,0,2,20,21,13,0,0</t>
  </si>
  <si>
    <t>4,0,0,0,9,0,0</t>
  </si>
  <si>
    <t>4,0,0,0,6,0,0</t>
  </si>
  <si>
    <t>1,0,0,2,18,19,6,0,0</t>
  </si>
  <si>
    <t>4,0,0,0,10,0,0</t>
  </si>
  <si>
    <t>2,0,0,2,11,12,4,0,0</t>
  </si>
  <si>
    <t>1,0,0,2,16,17,4,0,0</t>
  </si>
  <si>
    <t>4,0,0,0,5,0,0</t>
  </si>
  <si>
    <t>ECUDECLINE</t>
  </si>
  <si>
    <t>2,0,0,3,13,14,15,3,0,0</t>
  </si>
  <si>
    <t>1,0,0,2,7,8,3,0,0</t>
  </si>
  <si>
    <t>1,0,0,2,9,10,1,0,0</t>
  </si>
  <si>
    <t>1,0,0,2,5,6,1,0,0</t>
  </si>
  <si>
    <t>4,0,0,0,1,0,0</t>
  </si>
  <si>
    <t>Sell</t>
  </si>
  <si>
    <t>2,0,0,3,2,3,4,0,0,0</t>
  </si>
  <si>
    <t>Collapsed</t>
  </si>
  <si>
    <t>NodeNames</t>
  </si>
  <si>
    <t>RefRefs</t>
  </si>
  <si>
    <t>IntRefs</t>
  </si>
  <si>
    <t>GenInfo</t>
  </si>
  <si>
    <t>PB</t>
  </si>
  <si>
    <t>VAL</t>
  </si>
  <si>
    <t>ENDNODEFORMULA</t>
  </si>
  <si>
    <t>link</t>
  </si>
  <si>
    <t>cumPayoffFunction</t>
  </si>
  <si>
    <t>distribution</t>
  </si>
  <si>
    <t>pbformula</t>
  </si>
  <si>
    <t>valformula</t>
  </si>
  <si>
    <t>bformtype</t>
  </si>
  <si>
    <t>Branch Name</t>
  </si>
  <si>
    <t>Anchor Cell</t>
  </si>
  <si>
    <t>Highest#</t>
  </si>
  <si>
    <t>Model GUID</t>
  </si>
  <si>
    <t>Calc Macro</t>
  </si>
  <si>
    <t>Automatic</t>
  </si>
  <si>
    <t>Input Prob NF</t>
  </si>
  <si>
    <t>8.2.0</t>
  </si>
  <si>
    <t>Last Modified By Version</t>
  </si>
  <si>
    <t>Def. Form</t>
  </si>
  <si>
    <t>&lt;NF&gt;</t>
  </si>
  <si>
    <t>Input Value NF</t>
  </si>
  <si>
    <t>5.0.0</t>
  </si>
  <si>
    <t>Recommended Version</t>
  </si>
  <si>
    <t>EXT REFS</t>
  </si>
  <si>
    <t>Output Prob NF</t>
  </si>
  <si>
    <t>Required Version</t>
  </si>
  <si>
    <t>=</t>
  </si>
  <si>
    <t>Def. Link</t>
  </si>
  <si>
    <t>Output Value NF</t>
  </si>
  <si>
    <t>Creation Version</t>
  </si>
  <si>
    <t>0,4,1,0,0,Exponential, 0,0,-1,0,-1,-1,.0001</t>
  </si>
  <si>
    <t>Eval. Function</t>
  </si>
  <si>
    <t>SheetRef</t>
  </si>
  <si>
    <t>R-Value Ref.</t>
  </si>
  <si>
    <t/>
  </si>
  <si>
    <t>Output Label</t>
  </si>
  <si>
    <t>Ptree1 Compatibility</t>
  </si>
  <si>
    <t>Name</t>
  </si>
  <si>
    <t>337C7CBD</t>
  </si>
  <si>
    <t>PrecisionTree Policy Suggestion - Optimal Decision Tree</t>
  </si>
  <si>
    <r>
      <t>Performed By:</t>
    </r>
    <r>
      <rPr>
        <sz val="8"/>
        <rFont val="Tahoma"/>
        <family val="2"/>
      </rPr>
      <t xml:space="preserve"> STSC</t>
    </r>
  </si>
  <si>
    <r>
      <t>Model:</t>
    </r>
    <r>
      <rPr>
        <sz val="8"/>
        <rFont val="Tahoma"/>
        <family val="2"/>
      </rPr>
      <t xml:space="preserve"> Decision Tree 'Decision' in [Book1]Sheet1</t>
    </r>
  </si>
  <si>
    <t>PrecisionTree Risk Profile - Probability Chart</t>
  </si>
  <si>
    <r>
      <t>Analysis:</t>
    </r>
    <r>
      <rPr>
        <sz val="8"/>
        <rFont val="Tahoma"/>
        <family val="2"/>
      </rPr>
      <t xml:space="preserve"> Optimal Path of Entire Decision Tree</t>
    </r>
  </si>
  <si>
    <t>Chart Data</t>
  </si>
  <si>
    <t>#1</t>
  </si>
  <si>
    <t>#2</t>
  </si>
  <si>
    <t>#3</t>
  </si>
  <si>
    <t>#4</t>
  </si>
  <si>
    <t>#5</t>
  </si>
  <si>
    <t>Value</t>
  </si>
  <si>
    <t>Probability</t>
  </si>
  <si>
    <t>Optimal Path</t>
  </si>
  <si>
    <t>EMV-Hotel Permit</t>
  </si>
  <si>
    <t>EMV- Economy</t>
  </si>
  <si>
    <t>EMV-Office Permit</t>
  </si>
  <si>
    <r>
      <t>Date:</t>
    </r>
    <r>
      <rPr>
        <sz val="8"/>
        <rFont val="Tahoma"/>
        <family val="2"/>
      </rPr>
      <t xml:space="preserve"> Thursday, May 5, 2022 4:22:53 PM</t>
    </r>
  </si>
  <si>
    <r>
      <t>Date:</t>
    </r>
    <r>
      <rPr>
        <sz val="8"/>
        <rFont val="Tahoma"/>
        <family val="2"/>
      </rPr>
      <t xml:space="preserve"> Thursday, May 5, 2022 4:23:34 PM</t>
    </r>
  </si>
  <si>
    <t>PrecisionTree Sensitivity Analysis - Strategy Region</t>
  </si>
  <si>
    <r>
      <t>Date:</t>
    </r>
    <r>
      <rPr>
        <sz val="8"/>
        <rFont val="Tahoma"/>
        <family val="2"/>
      </rPr>
      <t xml:space="preserve"> Thursday, May 5, 2022 4:38:34 PM</t>
    </r>
  </si>
  <si>
    <r>
      <t>Output:</t>
    </r>
    <r>
      <rPr>
        <sz val="8"/>
        <rFont val="Tahoma"/>
        <family val="2"/>
      </rPr>
      <t xml:space="preserve"> Decision Tree 'Decision' (Expected Value of Entire Model)</t>
    </r>
  </si>
  <si>
    <r>
      <t>Input:</t>
    </r>
    <r>
      <rPr>
        <sz val="8"/>
        <rFont val="Tahoma"/>
        <family val="2"/>
      </rPr>
      <t xml:space="preserve"> LEASE COLLEGE (D15)</t>
    </r>
  </si>
  <si>
    <t>Strategy Region Data</t>
  </si>
  <si>
    <t>#6</t>
  </si>
  <si>
    <t>#7</t>
  </si>
  <si>
    <t>#8</t>
  </si>
  <si>
    <t>#9</t>
  </si>
  <si>
    <t>#10</t>
  </si>
  <si>
    <t>Input</t>
  </si>
  <si>
    <t>Change (%)</t>
  </si>
  <si>
    <r>
      <t>Date:</t>
    </r>
    <r>
      <rPr>
        <sz val="8"/>
        <rFont val="Tahoma"/>
        <family val="2"/>
      </rPr>
      <t xml:space="preserve"> Thursday, May 5, 2022 4:38:36 PM</t>
    </r>
  </si>
  <si>
    <r>
      <t>Input:</t>
    </r>
    <r>
      <rPr>
        <sz val="8"/>
        <rFont val="Tahoma"/>
        <family val="2"/>
      </rPr>
      <t xml:space="preserve"> Hotel Permit (D6)</t>
    </r>
  </si>
  <si>
    <r>
      <t>Date:</t>
    </r>
    <r>
      <rPr>
        <sz val="8"/>
        <rFont val="Tahoma"/>
        <family val="2"/>
      </rPr>
      <t xml:space="preserve"> Thursday, May 5, 2022 4:38:38 PM</t>
    </r>
  </si>
  <si>
    <r>
      <t>Input:</t>
    </r>
    <r>
      <rPr>
        <sz val="8"/>
        <rFont val="Tahoma"/>
        <family val="2"/>
      </rPr>
      <t xml:space="preserve"> Office Permit (D7)</t>
    </r>
  </si>
  <si>
    <t>PrecisionTree Sensitivity Analysis - Tornado Graph</t>
  </si>
  <si>
    <r>
      <t>Date:</t>
    </r>
    <r>
      <rPr>
        <sz val="8"/>
        <rFont val="Tahoma"/>
        <family val="2"/>
      </rPr>
      <t xml:space="preserve"> Thursday, May 5, 2022 4:38:40 PM</t>
    </r>
  </si>
  <si>
    <t>Tornado Graph Data</t>
  </si>
  <si>
    <t>Decision Tree 'Decision' (Expected Value of Entire Model)</t>
  </si>
  <si>
    <t>Rank</t>
  </si>
  <si>
    <t>Input Name</t>
  </si>
  <si>
    <t>Cell</t>
  </si>
  <si>
    <t>Minimum</t>
  </si>
  <si>
    <t>Output</t>
  </si>
  <si>
    <t>Maximum</t>
  </si>
  <si>
    <t>LEASE COLLEGE (D15)</t>
  </si>
  <si>
    <t>D15</t>
  </si>
  <si>
    <t>Hotel Permit (D6)</t>
  </si>
  <si>
    <t>D6</t>
  </si>
  <si>
    <t>Office Permit (D7)</t>
  </si>
  <si>
    <t>D7</t>
  </si>
  <si>
    <t>PrecisionTree Sensitivity Analysis - Strategy Region (2-Way)</t>
  </si>
  <si>
    <r>
      <t>Date:</t>
    </r>
    <r>
      <rPr>
        <sz val="8"/>
        <rFont val="Tahoma"/>
        <family val="2"/>
      </rPr>
      <t xml:space="preserve"> Thursday, May 5, 2022 4:45:03 PM</t>
    </r>
  </si>
  <si>
    <r>
      <t>Node:</t>
    </r>
    <r>
      <rPr>
        <sz val="8"/>
        <rFont val="Tahoma"/>
        <family val="2"/>
      </rPr>
      <t xml:space="preserve"> 'Decision' (F28)</t>
    </r>
  </si>
  <si>
    <r>
      <t>Input #1:</t>
    </r>
    <r>
      <rPr>
        <sz val="8"/>
        <rFont val="Tahoma"/>
        <family val="2"/>
      </rPr>
      <t xml:space="preserve"> Hotel Permit (D6)</t>
    </r>
  </si>
  <si>
    <r>
      <t>Input #2:</t>
    </r>
    <r>
      <rPr>
        <sz val="8"/>
        <rFont val="Tahoma"/>
        <family val="2"/>
      </rPr>
      <t xml:space="preserve"> Office Permit (D7)</t>
    </r>
  </si>
  <si>
    <t>Strategy Region Chart Data</t>
  </si>
  <si>
    <t xml:space="preserve">First of all lets take the sell price of the property into consideration which is 1.8 million </t>
  </si>
  <si>
    <t>So, the base profit is 1.8 million of CalDev for owning the property.</t>
  </si>
  <si>
    <t>#1- There is a 22.4% chance that We will make 1 million if we make an office and there is economic decline.</t>
  </si>
  <si>
    <t>#2- There is a 12% chance if we make a hotel in economic decline, it will generate revenue of 1.45 million</t>
  </si>
  <si>
    <t>#3- There is a 14% chnace that we might have to sell the property when both permits are rejected for a profit of 1.5 million</t>
  </si>
  <si>
    <t xml:space="preserve">#4- There a 33.6% chance that we will make 3 million in the case of making a office when there is economic growth </t>
  </si>
  <si>
    <t xml:space="preserve">#5- There a 18% chance that we will make 4.25 million in the case of making a hotel when there is economic growth </t>
  </si>
  <si>
    <t>Else, when it is greater than 1.94% we should always apply for Hotel Permit</t>
  </si>
  <si>
    <t>According to this graph applying for office permit is a optimal solution when the probability of approval of Hotel permit ranges from 1%-1.94%</t>
  </si>
  <si>
    <t>This shows that the optimal solution is to apply for hotel permit in the given ranges. For the lease amount of college</t>
  </si>
  <si>
    <t>According to this graph of office permit approval, this shows that apply for Hotel Permit will always be the optimal solution</t>
  </si>
  <si>
    <t xml:space="preserve"> irrespective of the approval rate of the office permit</t>
  </si>
  <si>
    <t>This tornado graph shows that -</t>
  </si>
  <si>
    <t>1) Lease amount for college  is the most important parameter out of the all 3 and with the highest variation in EMV.</t>
  </si>
  <si>
    <t>2) Hotel permits approvals have a slightlest impact on the EMV</t>
  </si>
  <si>
    <t xml:space="preserve">3) Office permits are the least important </t>
  </si>
  <si>
    <r>
      <t>Date:</t>
    </r>
    <r>
      <rPr>
        <sz val="8"/>
        <rFont val="Tahoma"/>
        <family val="2"/>
      </rPr>
      <t xml:space="preserve"> Thursday, May 5, 2022 5:26:43 PM</t>
    </r>
  </si>
  <si>
    <r>
      <t>Input:</t>
    </r>
    <r>
      <rPr>
        <sz val="8"/>
        <rFont val="Tahoma"/>
        <family val="2"/>
      </rPr>
      <t xml:space="preserve"> SELL COLLEGE (D16)</t>
    </r>
  </si>
  <si>
    <r>
      <t>Date:</t>
    </r>
    <r>
      <rPr>
        <sz val="8"/>
        <rFont val="Tahoma"/>
        <family val="2"/>
      </rPr>
      <t xml:space="preserve"> Thursday, May 5, 2022 5:26:46 PM</t>
    </r>
  </si>
  <si>
    <r>
      <t>Input:</t>
    </r>
    <r>
      <rPr>
        <sz val="8"/>
        <rFont val="Tahoma"/>
        <family val="2"/>
      </rPr>
      <t xml:space="preserve"> Chance (D11)</t>
    </r>
  </si>
  <si>
    <r>
      <t>Date:</t>
    </r>
    <r>
      <rPr>
        <sz val="8"/>
        <rFont val="Tahoma"/>
        <family val="2"/>
      </rPr>
      <t xml:space="preserve"> Thursday, May 5, 2022 5:27:28 PM</t>
    </r>
  </si>
  <si>
    <r>
      <t>Input #1:</t>
    </r>
    <r>
      <rPr>
        <sz val="8"/>
        <rFont val="Tahoma"/>
        <family val="2"/>
      </rPr>
      <t xml:space="preserve"> Chance (D11)</t>
    </r>
  </si>
  <si>
    <r>
      <t>Input #2:</t>
    </r>
    <r>
      <rPr>
        <sz val="8"/>
        <rFont val="Tahoma"/>
        <family val="2"/>
      </rPr>
      <t xml:space="preserve"> SELL COLLEGE (D16)</t>
    </r>
  </si>
  <si>
    <t>Chance (D11)</t>
  </si>
  <si>
    <t>SELL COLLEGE (D16)</t>
  </si>
  <si>
    <t>The Best decision for the CalDev is to request for the Hotel Permit which has EMV of $2.381 million.
If the Hotel permit is approved and the city’s economic growth, CalDev could get $4.25 million
If the Hotel permit is approved and the city’s economic declines, CalDev could get $1.45 million.
If the Hotel permit is rejected, CalDev can sell the property and would get $1.5 million.</t>
  </si>
  <si>
    <t xml:space="preserve">Incase of increasing the sell amount the optimal decision would be to apply for hotel permit less than 2.83 million </t>
  </si>
  <si>
    <t xml:space="preserve">Else, it would be best to sell the property </t>
  </si>
  <si>
    <t>This graph shows the change of chance of Economic Growth,</t>
  </si>
  <si>
    <t xml:space="preserve">According to this graph it is best to sell the property if the chance of ecogrowth is less than 0.3 </t>
  </si>
  <si>
    <t>If it is greater than 0.3, optimal decision becomes to apply for hotel permit.</t>
  </si>
  <si>
    <t>This graph shows the change of the optimal decision of with the change of Sell Amount(Y-axis) and Change of chance of ecogrowth</t>
  </si>
  <si>
    <t xml:space="preserve"> </t>
  </si>
  <si>
    <t>If the sell amount is less than ior equal to 1.28 mill we should always apply for Hotel Permit</t>
  </si>
  <si>
    <t>The optimal decision in case of Hotel permit(X-axis) is always to apply for a hotel permit when it greater than 0.1</t>
  </si>
  <si>
    <t>when Hotel permit(X-axis) is 0.1 and  When Office permit(Y-axis) is less than 0.194 it would be best to sell the portery</t>
  </si>
  <si>
    <t>The optimal decision in case of Office permit(Y-axis) is always apply for office permit to when it is greater than 0.194 and X-axis as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</si>
</sst>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[&gt;0.00001]0.0###%;[=0]0.0%;0.00E+00"/>
    <numFmt numFmtId="166" formatCode="[&gt;0.00001]0.0000%;[=0]0.0000%;0.00E+00"/>
    <numFmt numFmtId="167" formatCode="&quot;$&quot;#,##0"/>
  </numFmts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rgb="FF000080"/>
      <name val="Arial"/>
      <family val="2"/>
    </font>
    <font>
      <sz val="8"/>
      <name val="Arial"/>
      <family val="2"/>
    </font>
    <font>
      <b/>
      <sz val="8"/>
      <color rgb="FF008000"/>
      <name val="Arial"/>
      <family val="2"/>
    </font>
    <font>
      <sz val="8"/>
      <color rgb="FF008000"/>
      <name val="Arial"/>
      <family val="2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14"/>
      <name val="Arial"/>
      <family val="2"/>
    </font>
    <font>
      <b/>
      <sz val="10"/>
      <color indexed="48"/>
      <name val="Arial"/>
      <family val="2"/>
    </font>
    <font>
      <sz val="10"/>
      <color indexed="48"/>
      <name val="Arial"/>
      <family val="2"/>
    </font>
    <font>
      <sz val="8"/>
      <name val="Tahoma"/>
      <family val="2"/>
    </font>
    <font>
      <b/>
      <sz val="14"/>
      <name val="Tahoma"/>
      <family val="2"/>
    </font>
    <font>
      <b/>
      <sz val="8"/>
      <name val="Tahoma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 style="thin">
        <color indexed="22"/>
      </left>
      <right/>
      <top style="thin">
        <color rgb="FF808080"/>
      </top>
      <bottom/>
      <diagonal/>
    </border>
    <border>
      <left/>
      <right style="thin">
        <color indexed="22"/>
      </right>
      <top style="thin">
        <color rgb="FF808080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  <border>
      <left style="medium">
        <color rgb="FF000000"/>
      </left>
      <right/>
      <top style="medium">
        <color indexed="64"/>
      </top>
      <bottom style="thin">
        <color rgb="FF80808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1" fillId="0" borderId="0"/>
  </cellStyleXfs>
  <cellXfs count="110">
    <xf numFmtId="0" fontId="0" fillId="0" borderId="0" xfId="0"/>
    <xf numFmtId="164" fontId="5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9" fillId="0" borderId="0" xfId="0" applyNumberFormat="1" applyFont="1" applyAlignment="1">
      <alignment horizontal="center"/>
    </xf>
    <xf numFmtId="0" fontId="10" fillId="0" borderId="0" xfId="0" applyFont="1"/>
    <xf numFmtId="164" fontId="10" fillId="0" borderId="0" xfId="0" applyNumberFormat="1" applyFont="1"/>
    <xf numFmtId="0" fontId="11" fillId="0" borderId="1" xfId="0" applyFont="1" applyBorder="1"/>
    <xf numFmtId="164" fontId="11" fillId="0" borderId="0" xfId="0" applyNumberFormat="1" applyFont="1" applyFill="1" applyBorder="1"/>
    <xf numFmtId="164" fontId="11" fillId="0" borderId="1" xfId="0" applyNumberFormat="1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1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NumberFormat="1" applyAlignment="1">
      <alignment horizontal="left"/>
    </xf>
    <xf numFmtId="0" fontId="16" fillId="3" borderId="0" xfId="0" applyFont="1" applyFill="1" applyBorder="1"/>
    <xf numFmtId="0" fontId="15" fillId="3" borderId="0" xfId="0" applyFont="1" applyFill="1" applyBorder="1"/>
    <xf numFmtId="0" fontId="15" fillId="3" borderId="3" xfId="0" applyFont="1" applyFill="1" applyBorder="1"/>
    <xf numFmtId="0" fontId="16" fillId="3" borderId="0" xfId="0" quotePrefix="1" applyFont="1" applyFill="1" applyBorder="1"/>
    <xf numFmtId="0" fontId="17" fillId="3" borderId="0" xfId="0" applyFont="1" applyFill="1" applyBorder="1"/>
    <xf numFmtId="0" fontId="17" fillId="3" borderId="3" xfId="0" applyFont="1" applyFill="1" applyBorder="1"/>
    <xf numFmtId="0" fontId="0" fillId="0" borderId="0" xfId="0" applyAlignment="1"/>
    <xf numFmtId="0" fontId="18" fillId="0" borderId="9" xfId="0" applyNumberFormat="1" applyFont="1" applyBorder="1" applyAlignment="1">
      <alignment horizontal="center"/>
    </xf>
    <xf numFmtId="0" fontId="18" fillId="0" borderId="2" xfId="0" applyNumberFormat="1" applyFont="1" applyBorder="1" applyAlignment="1">
      <alignment horizontal="center"/>
    </xf>
    <xf numFmtId="0" fontId="18" fillId="0" borderId="19" xfId="0" applyNumberFormat="1" applyFont="1" applyBorder="1" applyAlignment="1">
      <alignment horizontal="center"/>
    </xf>
    <xf numFmtId="0" fontId="18" fillId="0" borderId="20" xfId="0" applyNumberFormat="1" applyFont="1" applyBorder="1" applyAlignment="1">
      <alignment horizontal="left"/>
    </xf>
    <xf numFmtId="0" fontId="18" fillId="0" borderId="21" xfId="0" applyNumberFormat="1" applyFont="1" applyBorder="1" applyAlignment="1">
      <alignment horizontal="left"/>
    </xf>
    <xf numFmtId="0" fontId="18" fillId="0" borderId="22" xfId="0" applyNumberFormat="1" applyFont="1" applyBorder="1" applyAlignment="1">
      <alignment horizontal="center" vertical="top"/>
    </xf>
    <xf numFmtId="0" fontId="18" fillId="0" borderId="23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7" xfId="0" applyNumberFormat="1" applyFont="1" applyBorder="1" applyAlignment="1">
      <alignment horizontal="right" vertical="top"/>
    </xf>
    <xf numFmtId="0" fontId="5" fillId="0" borderId="16" xfId="0" applyNumberFormat="1" applyFont="1" applyBorder="1" applyAlignment="1">
      <alignment horizontal="right" vertical="top"/>
    </xf>
    <xf numFmtId="0" fontId="5" fillId="0" borderId="17" xfId="0" applyNumberFormat="1" applyFont="1" applyBorder="1" applyAlignment="1">
      <alignment horizontal="right" vertical="top"/>
    </xf>
    <xf numFmtId="166" fontId="5" fillId="0" borderId="7" xfId="0" applyNumberFormat="1" applyFont="1" applyBorder="1" applyAlignment="1">
      <alignment horizontal="right" vertical="top"/>
    </xf>
    <xf numFmtId="166" fontId="5" fillId="0" borderId="17" xfId="0" applyNumberFormat="1" applyFont="1" applyBorder="1" applyAlignment="1">
      <alignment horizontal="right" vertical="top"/>
    </xf>
    <xf numFmtId="164" fontId="8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right"/>
    </xf>
    <xf numFmtId="164" fontId="5" fillId="0" borderId="0" xfId="0" applyNumberFormat="1" applyFont="1" applyBorder="1" applyAlignment="1">
      <alignment horizontal="right" vertical="top"/>
    </xf>
    <xf numFmtId="164" fontId="5" fillId="0" borderId="16" xfId="0" applyNumberFormat="1" applyFont="1" applyBorder="1" applyAlignment="1">
      <alignment horizontal="right" vertical="top"/>
    </xf>
    <xf numFmtId="0" fontId="18" fillId="0" borderId="26" xfId="0" applyNumberFormat="1" applyFont="1" applyBorder="1" applyAlignment="1">
      <alignment horizontal="center"/>
    </xf>
    <xf numFmtId="10" fontId="5" fillId="0" borderId="27" xfId="0" applyNumberFormat="1" applyFont="1" applyBorder="1" applyAlignment="1">
      <alignment horizontal="right" vertical="top"/>
    </xf>
    <xf numFmtId="10" fontId="5" fillId="0" borderId="28" xfId="0" applyNumberFormat="1" applyFont="1" applyBorder="1" applyAlignment="1">
      <alignment horizontal="right" vertical="top"/>
    </xf>
    <xf numFmtId="10" fontId="5" fillId="0" borderId="7" xfId="0" applyNumberFormat="1" applyFont="1" applyBorder="1" applyAlignment="1">
      <alignment horizontal="right" vertical="top"/>
    </xf>
    <xf numFmtId="10" fontId="5" fillId="0" borderId="17" xfId="0" applyNumberFormat="1" applyFont="1" applyBorder="1" applyAlignment="1">
      <alignment horizontal="right" vertical="top"/>
    </xf>
    <xf numFmtId="0" fontId="5" fillId="0" borderId="5" xfId="0" applyNumberFormat="1" applyFont="1" applyBorder="1" applyAlignment="1">
      <alignment horizontal="center" vertical="top"/>
    </xf>
    <xf numFmtId="0" fontId="5" fillId="0" borderId="15" xfId="0" applyNumberFormat="1" applyFont="1" applyBorder="1" applyAlignment="1">
      <alignment horizontal="center" vertical="top"/>
    </xf>
    <xf numFmtId="0" fontId="18" fillId="0" borderId="8" xfId="0" applyNumberFormat="1" applyFont="1" applyBorder="1" applyAlignment="1">
      <alignment horizontal="center"/>
    </xf>
    <xf numFmtId="0" fontId="18" fillId="0" borderId="5" xfId="0" applyNumberFormat="1" applyFont="1" applyBorder="1" applyAlignment="1">
      <alignment horizontal="center"/>
    </xf>
    <xf numFmtId="0" fontId="18" fillId="0" borderId="0" xfId="0" applyNumberFormat="1" applyFont="1" applyBorder="1" applyAlignment="1">
      <alignment horizontal="center"/>
    </xf>
    <xf numFmtId="0" fontId="18" fillId="0" borderId="7" xfId="0" applyNumberFormat="1" applyFont="1" applyBorder="1" applyAlignment="1">
      <alignment horizontal="center"/>
    </xf>
    <xf numFmtId="0" fontId="18" fillId="0" borderId="18" xfId="0" applyNumberFormat="1" applyFont="1" applyBorder="1" applyAlignment="1">
      <alignment horizontal="center"/>
    </xf>
    <xf numFmtId="0" fontId="18" fillId="0" borderId="2" xfId="0" applyNumberFormat="1" applyFont="1" applyBorder="1" applyAlignment="1">
      <alignment horizontal="left"/>
    </xf>
    <xf numFmtId="0" fontId="18" fillId="0" borderId="27" xfId="0" applyNumberFormat="1" applyFont="1" applyBorder="1" applyAlignment="1">
      <alignment horizontal="center"/>
    </xf>
    <xf numFmtId="0" fontId="18" fillId="0" borderId="26" xfId="0" applyNumberFormat="1" applyFont="1" applyBorder="1" applyAlignment="1">
      <alignment horizontal="left"/>
    </xf>
    <xf numFmtId="0" fontId="5" fillId="0" borderId="27" xfId="0" applyNumberFormat="1" applyFont="1" applyBorder="1" applyAlignment="1">
      <alignment horizontal="right" vertical="top"/>
    </xf>
    <xf numFmtId="0" fontId="5" fillId="0" borderId="28" xfId="0" applyNumberFormat="1" applyFont="1" applyBorder="1" applyAlignment="1">
      <alignment horizontal="right" vertical="top"/>
    </xf>
    <xf numFmtId="0" fontId="5" fillId="0" borderId="0" xfId="0" quotePrefix="1" applyNumberFormat="1" applyFont="1" applyBorder="1" applyAlignment="1">
      <alignment horizontal="left" vertical="top" wrapText="1"/>
    </xf>
    <xf numFmtId="0" fontId="5" fillId="0" borderId="27" xfId="0" quotePrefix="1" applyNumberFormat="1" applyFont="1" applyBorder="1" applyAlignment="1">
      <alignment horizontal="left" vertical="top"/>
    </xf>
    <xf numFmtId="0" fontId="5" fillId="0" borderId="16" xfId="0" quotePrefix="1" applyNumberFormat="1" applyFont="1" applyBorder="1" applyAlignment="1">
      <alignment horizontal="left" vertical="top" wrapText="1"/>
    </xf>
    <xf numFmtId="0" fontId="5" fillId="0" borderId="28" xfId="0" quotePrefix="1" applyNumberFormat="1" applyFont="1" applyBorder="1" applyAlignment="1">
      <alignment horizontal="left" vertical="top"/>
    </xf>
    <xf numFmtId="0" fontId="5" fillId="0" borderId="5" xfId="0" applyNumberFormat="1" applyFont="1" applyBorder="1" applyAlignment="1">
      <alignment horizontal="right" vertical="top"/>
    </xf>
    <xf numFmtId="0" fontId="5" fillId="0" borderId="15" xfId="0" applyNumberFormat="1" applyFont="1" applyBorder="1" applyAlignment="1">
      <alignment horizontal="right" vertical="top"/>
    </xf>
    <xf numFmtId="0" fontId="18" fillId="0" borderId="18" xfId="0" applyNumberFormat="1" applyFont="1" applyBorder="1" applyAlignment="1">
      <alignment horizontal="center" wrapText="1"/>
    </xf>
    <xf numFmtId="0" fontId="18" fillId="0" borderId="2" xfId="0" applyNumberFormat="1" applyFont="1" applyBorder="1" applyAlignment="1">
      <alignment horizontal="center" wrapText="1"/>
    </xf>
    <xf numFmtId="0" fontId="18" fillId="0" borderId="26" xfId="0" applyNumberFormat="1" applyFont="1" applyBorder="1" applyAlignment="1">
      <alignment horizontal="center" wrapText="1"/>
    </xf>
    <xf numFmtId="0" fontId="18" fillId="0" borderId="19" xfId="0" applyNumberFormat="1" applyFont="1" applyBorder="1" applyAlignment="1">
      <alignment horizontal="center" wrapText="1"/>
    </xf>
    <xf numFmtId="0" fontId="2" fillId="2" borderId="0" xfId="1" applyAlignment="1"/>
    <xf numFmtId="0" fontId="2" fillId="2" borderId="0" xfId="1"/>
    <xf numFmtId="0" fontId="1" fillId="2" borderId="0" xfId="1" applyFont="1" applyAlignment="1"/>
    <xf numFmtId="0" fontId="1" fillId="2" borderId="0" xfId="1" applyFont="1"/>
    <xf numFmtId="164" fontId="5" fillId="0" borderId="27" xfId="0" applyNumberFormat="1" applyFont="1" applyBorder="1" applyAlignment="1">
      <alignment horizontal="right" vertical="top"/>
    </xf>
    <xf numFmtId="164" fontId="5" fillId="0" borderId="28" xfId="0" applyNumberFormat="1" applyFont="1" applyBorder="1" applyAlignment="1">
      <alignment horizontal="right" vertical="top"/>
    </xf>
    <xf numFmtId="164" fontId="5" fillId="0" borderId="7" xfId="0" applyNumberFormat="1" applyFont="1" applyBorder="1" applyAlignment="1">
      <alignment horizontal="right" vertical="top"/>
    </xf>
    <xf numFmtId="164" fontId="5" fillId="0" borderId="17" xfId="0" applyNumberFormat="1" applyFont="1" applyBorder="1" applyAlignment="1">
      <alignment horizontal="right" vertical="top"/>
    </xf>
    <xf numFmtId="0" fontId="1" fillId="0" borderId="36" xfId="3" applyBorder="1" applyAlignment="1">
      <alignment horizontal="left" vertical="top" wrapText="1"/>
    </xf>
    <xf numFmtId="0" fontId="1" fillId="0" borderId="9" xfId="3" applyBorder="1" applyAlignment="1">
      <alignment horizontal="left" vertical="top" wrapText="1"/>
    </xf>
    <xf numFmtId="0" fontId="1" fillId="0" borderId="37" xfId="3" applyBorder="1" applyAlignment="1">
      <alignment horizontal="left" vertical="top" wrapText="1"/>
    </xf>
    <xf numFmtId="0" fontId="1" fillId="0" borderId="4" xfId="3" applyBorder="1" applyAlignment="1">
      <alignment horizontal="left" vertical="top" wrapText="1"/>
    </xf>
    <xf numFmtId="0" fontId="1" fillId="0" borderId="0" xfId="3" applyAlignment="1">
      <alignment horizontal="left" vertical="top" wrapText="1"/>
    </xf>
    <xf numFmtId="0" fontId="1" fillId="0" borderId="6" xfId="3" applyBorder="1" applyAlignment="1">
      <alignment horizontal="left" vertical="top" wrapText="1"/>
    </xf>
    <xf numFmtId="0" fontId="1" fillId="0" borderId="38" xfId="3" applyBorder="1" applyAlignment="1">
      <alignment horizontal="left" vertical="top" wrapText="1"/>
    </xf>
    <xf numFmtId="0" fontId="1" fillId="0" borderId="14" xfId="3" applyBorder="1" applyAlignment="1">
      <alignment horizontal="left" vertical="top" wrapText="1"/>
    </xf>
    <xf numFmtId="0" fontId="1" fillId="0" borderId="39" xfId="3" applyBorder="1" applyAlignment="1">
      <alignment horizontal="left" vertical="top" wrapText="1"/>
    </xf>
    <xf numFmtId="0" fontId="10" fillId="4" borderId="11" xfId="0" quotePrefix="1" applyNumberFormat="1" applyFont="1" applyFill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8" fillId="0" borderId="24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25" xfId="0" applyNumberFormat="1" applyFont="1" applyBorder="1" applyAlignment="1">
      <alignment horizontal="center"/>
    </xf>
    <xf numFmtId="0" fontId="18" fillId="0" borderId="29" xfId="0" applyNumberFormat="1" applyFont="1" applyBorder="1" applyAlignment="1">
      <alignment horizontal="center"/>
    </xf>
    <xf numFmtId="0" fontId="18" fillId="0" borderId="10" xfId="0" applyNumberFormat="1" applyFont="1" applyBorder="1" applyAlignment="1">
      <alignment horizontal="center"/>
    </xf>
    <xf numFmtId="0" fontId="5" fillId="4" borderId="5" xfId="0" quotePrefix="1" applyNumberFormat="1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18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18" fillId="0" borderId="32" xfId="0" applyNumberFormat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8" fillId="0" borderId="35" xfId="0" applyNumberFormat="1" applyFont="1" applyBorder="1" applyAlignment="1">
      <alignment horizontal="center"/>
    </xf>
  </cellXfs>
  <cellStyles count="4">
    <cellStyle name="40% - Accent1" xfId="1" builtinId="31"/>
    <cellStyle name="Normal" xfId="0" builtinId="0"/>
    <cellStyle name="Normal 2" xfId="3" xr:uid="{00000000-0005-0000-0000-000030000000}"/>
    <cellStyle name="Style 1" xfId="2" xr:uid="{48F83CB6-9FA7-4136-A1DC-1962C58C29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Probabilities for Decision Tree 'Decision'</a:t>
            </a:r>
            <a:r>
              <a:rPr lang="en-US" sz="800" b="0"/>
              <a:t>
Optimal Path of Entire Decision Tree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235589541691904"/>
          <c:w val="0.94859813084112155"/>
          <c:h val="0.7614902584292349"/>
        </c:manualLayout>
      </c:layout>
      <c:scatterChart>
        <c:scatterStyle val="lineMarker"/>
        <c:varyColors val="0"/>
        <c:ser>
          <c:idx val="0"/>
          <c:order val="0"/>
          <c:tx>
            <c:v>Optimal Path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3399"/>
                </a:solidFill>
                <a:prstDash val="solid"/>
              </a:ln>
            </c:spPr>
          </c:errBars>
          <c:xVal>
            <c:numRef>
              <c:f>'Q3 Probability Chart'!$C$36:$C$40</c:f>
              <c:numCache>
                <c:formatCode>General</c:formatCode>
                <c:ptCount val="5"/>
                <c:pt idx="0">
                  <c:v>1000000</c:v>
                </c:pt>
                <c:pt idx="1">
                  <c:v>1450000</c:v>
                </c:pt>
                <c:pt idx="2">
                  <c:v>1500000</c:v>
                </c:pt>
                <c:pt idx="3">
                  <c:v>3000000</c:v>
                </c:pt>
                <c:pt idx="4">
                  <c:v>4250000</c:v>
                </c:pt>
              </c:numCache>
            </c:numRef>
          </c:xVal>
          <c:yVal>
            <c:numRef>
              <c:f>'Q3 Probability Chart'!$D$36:$D$40</c:f>
              <c:numCache>
                <c:formatCode>[&gt;0.00001]0.0000%;[=0]0.0000%;0.00E+00</c:formatCode>
                <c:ptCount val="5"/>
                <c:pt idx="0">
                  <c:v>0.22399999999999998</c:v>
                </c:pt>
                <c:pt idx="1">
                  <c:v>0.12</c:v>
                </c:pt>
                <c:pt idx="2">
                  <c:v>0.13999999999999996</c:v>
                </c:pt>
                <c:pt idx="3">
                  <c:v>0.33599999999999997</c:v>
                </c:pt>
                <c:pt idx="4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D-4829-8886-9D03F04A3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76784"/>
        <c:axId val="1320020576"/>
      </c:scatterChart>
      <c:valAx>
        <c:axId val="1329476784"/>
        <c:scaling>
          <c:orientation val="minMax"/>
          <c:max val="4500000"/>
          <c:min val="50000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320020576"/>
        <c:crossesAt val="-1.0000000000000001E+300"/>
        <c:crossBetween val="midCat"/>
        <c:majorUnit val="500000"/>
      </c:valAx>
      <c:valAx>
        <c:axId val="1320020576"/>
        <c:scaling>
          <c:orientation val="minMax"/>
          <c:max val="0.3500000000000000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329476784"/>
        <c:crossesAt val="-1.0000000000000001E+300"/>
        <c:crossBetween val="midCat"/>
        <c:majorUnit val="0.05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'Decision'</a:t>
            </a:r>
            <a:r>
              <a:rPr lang="en-US" sz="800" b="0"/>
              <a:t>
Expected Value of Node 'Decision' (F28)
With Variation of LEASE COLLEGE (D15)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365384615384616"/>
          <c:w val="0.76402991390094932"/>
          <c:h val="0.6315864122753887"/>
        </c:manualLayout>
      </c:layout>
      <c:scatterChart>
        <c:scatterStyle val="lineMarker"/>
        <c:varyColors val="0"/>
        <c:ser>
          <c:idx val="0"/>
          <c:order val="0"/>
          <c:tx>
            <c:v>Sell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'Q4 Strategy LEASE Amount'!$C$36:$C$45</c:f>
              <c:numCache>
                <c:formatCode>"$"#,##0.00</c:formatCode>
                <c:ptCount val="10"/>
                <c:pt idx="0">
                  <c:v>500000</c:v>
                </c:pt>
                <c:pt idx="1">
                  <c:v>888888.88888888888</c:v>
                </c:pt>
                <c:pt idx="2">
                  <c:v>1277777.7777777778</c:v>
                </c:pt>
                <c:pt idx="3">
                  <c:v>1666666.6666666667</c:v>
                </c:pt>
                <c:pt idx="4">
                  <c:v>2055555.5555555555</c:v>
                </c:pt>
                <c:pt idx="5">
                  <c:v>2444444.4444444445</c:v>
                </c:pt>
                <c:pt idx="6">
                  <c:v>2833333.3333333335</c:v>
                </c:pt>
                <c:pt idx="7">
                  <c:v>3222222.222222222</c:v>
                </c:pt>
                <c:pt idx="8">
                  <c:v>3611111.111111111</c:v>
                </c:pt>
                <c:pt idx="9">
                  <c:v>4000000</c:v>
                </c:pt>
              </c:numCache>
            </c:numRef>
          </c:xVal>
          <c:yVal>
            <c:numRef>
              <c:f>'Q4 Strategy LEASE Amount'!$E$36:$E$45</c:f>
              <c:numCache>
                <c:formatCode>General</c:formatCode>
                <c:ptCount val="10"/>
                <c:pt idx="0">
                  <c:v>1800000</c:v>
                </c:pt>
                <c:pt idx="1">
                  <c:v>1800000</c:v>
                </c:pt>
                <c:pt idx="2">
                  <c:v>1800000</c:v>
                </c:pt>
                <c:pt idx="3">
                  <c:v>1800000</c:v>
                </c:pt>
                <c:pt idx="4">
                  <c:v>1800000</c:v>
                </c:pt>
                <c:pt idx="5">
                  <c:v>1800000</c:v>
                </c:pt>
                <c:pt idx="6">
                  <c:v>1800000</c:v>
                </c:pt>
                <c:pt idx="7">
                  <c:v>1800000</c:v>
                </c:pt>
                <c:pt idx="8">
                  <c:v>1800000</c:v>
                </c:pt>
                <c:pt idx="9">
                  <c:v>1800000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D-4191-AD24-A93EF1E106D6}"/>
            </c:ext>
          </c:extLst>
        </c:ser>
        <c:ser>
          <c:idx val="1"/>
          <c:order val="1"/>
          <c:tx>
            <c:v>Hotel Permit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'Q4 Strategy LEASE Amount'!$C$36:$C$45</c:f>
              <c:numCache>
                <c:formatCode>"$"#,##0.00</c:formatCode>
                <c:ptCount val="10"/>
                <c:pt idx="0">
                  <c:v>500000</c:v>
                </c:pt>
                <c:pt idx="1">
                  <c:v>888888.88888888888</c:v>
                </c:pt>
                <c:pt idx="2">
                  <c:v>1277777.7777777778</c:v>
                </c:pt>
                <c:pt idx="3">
                  <c:v>1666666.6666666667</c:v>
                </c:pt>
                <c:pt idx="4">
                  <c:v>2055555.5555555555</c:v>
                </c:pt>
                <c:pt idx="5">
                  <c:v>2444444.4444444445</c:v>
                </c:pt>
                <c:pt idx="6">
                  <c:v>2833333.3333333335</c:v>
                </c:pt>
                <c:pt idx="7">
                  <c:v>3222222.222222222</c:v>
                </c:pt>
                <c:pt idx="8">
                  <c:v>3611111.111111111</c:v>
                </c:pt>
                <c:pt idx="9">
                  <c:v>4000000</c:v>
                </c:pt>
              </c:numCache>
            </c:numRef>
          </c:xVal>
          <c:yVal>
            <c:numRef>
              <c:f>'Q4 Strategy LEASE Amount'!$G$36:$G$45</c:f>
              <c:numCache>
                <c:formatCode>General</c:formatCode>
                <c:ptCount val="10"/>
                <c:pt idx="0">
                  <c:v>2381000</c:v>
                </c:pt>
                <c:pt idx="1">
                  <c:v>2381000</c:v>
                </c:pt>
                <c:pt idx="2">
                  <c:v>2381000</c:v>
                </c:pt>
                <c:pt idx="3">
                  <c:v>2381000</c:v>
                </c:pt>
                <c:pt idx="4">
                  <c:v>2416777.7777777775</c:v>
                </c:pt>
                <c:pt idx="5">
                  <c:v>2545111.111111111</c:v>
                </c:pt>
                <c:pt idx="6">
                  <c:v>2817333.333333333</c:v>
                </c:pt>
                <c:pt idx="7">
                  <c:v>3089555.5555555555</c:v>
                </c:pt>
                <c:pt idx="8">
                  <c:v>3361777.7777777775</c:v>
                </c:pt>
                <c:pt idx="9">
                  <c:v>3634000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9D-4191-AD24-A93EF1E106D6}"/>
            </c:ext>
          </c:extLst>
        </c:ser>
        <c:ser>
          <c:idx val="2"/>
          <c:order val="2"/>
          <c:tx>
            <c:v>Office Permit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'Q4 Strategy LEASE Amount'!$C$36:$C$45</c:f>
              <c:numCache>
                <c:formatCode>"$"#,##0.00</c:formatCode>
                <c:ptCount val="10"/>
                <c:pt idx="0">
                  <c:v>500000</c:v>
                </c:pt>
                <c:pt idx="1">
                  <c:v>888888.88888888888</c:v>
                </c:pt>
                <c:pt idx="2">
                  <c:v>1277777.7777777778</c:v>
                </c:pt>
                <c:pt idx="3">
                  <c:v>1666666.6666666667</c:v>
                </c:pt>
                <c:pt idx="4">
                  <c:v>2055555.5555555555</c:v>
                </c:pt>
                <c:pt idx="5">
                  <c:v>2444444.4444444445</c:v>
                </c:pt>
                <c:pt idx="6">
                  <c:v>2833333.3333333335</c:v>
                </c:pt>
                <c:pt idx="7">
                  <c:v>3222222.222222222</c:v>
                </c:pt>
                <c:pt idx="8">
                  <c:v>3611111.111111111</c:v>
                </c:pt>
                <c:pt idx="9">
                  <c:v>4000000</c:v>
                </c:pt>
              </c:numCache>
            </c:numRef>
          </c:xVal>
          <c:yVal>
            <c:numRef>
              <c:f>'Q4 Strategy LEASE Amount'!$I$36:$I$45</c:f>
              <c:numCache>
                <c:formatCode>General</c:formatCode>
                <c:ptCount val="10"/>
                <c:pt idx="0">
                  <c:v>2210000</c:v>
                </c:pt>
                <c:pt idx="1">
                  <c:v>2210000</c:v>
                </c:pt>
                <c:pt idx="2">
                  <c:v>2210000</c:v>
                </c:pt>
                <c:pt idx="3">
                  <c:v>2210000</c:v>
                </c:pt>
                <c:pt idx="4">
                  <c:v>2261111.111111111</c:v>
                </c:pt>
                <c:pt idx="5">
                  <c:v>2338888.888888889</c:v>
                </c:pt>
                <c:pt idx="6">
                  <c:v>2416666.6666666665</c:v>
                </c:pt>
                <c:pt idx="7">
                  <c:v>2494444.444444444</c:v>
                </c:pt>
                <c:pt idx="8">
                  <c:v>2572222.222222222</c:v>
                </c:pt>
                <c:pt idx="9">
                  <c:v>2650000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9D-4191-AD24-A93EF1E10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542896"/>
        <c:axId val="1365364496"/>
      </c:scatterChart>
      <c:valAx>
        <c:axId val="1176542896"/>
        <c:scaling>
          <c:orientation val="minMax"/>
          <c:max val="45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LEASE COLLEGE (D15)</a:t>
                </a:r>
              </a:p>
            </c:rich>
          </c:tx>
          <c:layout>
            <c:manualLayout>
              <c:xMode val="edge"/>
              <c:yMode val="edge"/>
              <c:x val="0.31878486275664142"/>
              <c:y val="0.92383000201897825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365364496"/>
        <c:crossesAt val="-1.0000000000000001E+300"/>
        <c:crossBetween val="midCat"/>
        <c:majorUnit val="500000"/>
      </c:valAx>
      <c:valAx>
        <c:axId val="1365364496"/>
        <c:scaling>
          <c:orientation val="minMax"/>
          <c:max val="3800000"/>
          <c:min val="16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176542896"/>
        <c:crossesAt val="-1.0000000000000001E+300"/>
        <c:crossBetween val="midCat"/>
        <c:majorUnit val="20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'Decision'</a:t>
            </a:r>
            <a:r>
              <a:rPr lang="en-US" sz="800" b="0"/>
              <a:t>
Expected Value of Node 'Decision' (F28)
With Variation of Hotel Permit (D6)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365384615384616"/>
          <c:w val="0.76402991390094932"/>
          <c:h val="0.74697102766000401"/>
        </c:manualLayout>
      </c:layout>
      <c:scatterChart>
        <c:scatterStyle val="lineMarker"/>
        <c:varyColors val="0"/>
        <c:ser>
          <c:idx val="0"/>
          <c:order val="0"/>
          <c:tx>
            <c:v>Sell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'Q4 Strategy HOTEL Permit'!$C$36:$C$45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'Q4 Strategy HOTEL Permit'!$E$36:$E$45</c:f>
              <c:numCache>
                <c:formatCode>General</c:formatCode>
                <c:ptCount val="10"/>
                <c:pt idx="0">
                  <c:v>1800000</c:v>
                </c:pt>
                <c:pt idx="1">
                  <c:v>1800000</c:v>
                </c:pt>
                <c:pt idx="2">
                  <c:v>1800000</c:v>
                </c:pt>
                <c:pt idx="3">
                  <c:v>1800000</c:v>
                </c:pt>
                <c:pt idx="4">
                  <c:v>1800000</c:v>
                </c:pt>
                <c:pt idx="5">
                  <c:v>1800000</c:v>
                </c:pt>
                <c:pt idx="6">
                  <c:v>1800000</c:v>
                </c:pt>
                <c:pt idx="7">
                  <c:v>1800000</c:v>
                </c:pt>
                <c:pt idx="8">
                  <c:v>1800000</c:v>
                </c:pt>
                <c:pt idx="9">
                  <c:v>1800000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1-41B0-B444-929DF14B5550}"/>
            </c:ext>
          </c:extLst>
        </c:ser>
        <c:ser>
          <c:idx val="1"/>
          <c:order val="1"/>
          <c:tx>
            <c:v>Hotel Permit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'Q4 Strategy HOTEL Permit'!$C$36:$C$45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'Q4 Strategy HOTEL Permit'!$G$36:$G$45</c:f>
              <c:numCache>
                <c:formatCode>General</c:formatCode>
                <c:ptCount val="10"/>
                <c:pt idx="0">
                  <c:v>2167000</c:v>
                </c:pt>
                <c:pt idx="1">
                  <c:v>2268055.5555555555</c:v>
                </c:pt>
                <c:pt idx="2">
                  <c:v>2369111.111111111</c:v>
                </c:pt>
                <c:pt idx="3">
                  <c:v>2470166.666666667</c:v>
                </c:pt>
                <c:pt idx="4">
                  <c:v>2571222.222222222</c:v>
                </c:pt>
                <c:pt idx="5">
                  <c:v>2672277.777777778</c:v>
                </c:pt>
                <c:pt idx="6">
                  <c:v>2773333.333333333</c:v>
                </c:pt>
                <c:pt idx="7">
                  <c:v>2874388.8888888885</c:v>
                </c:pt>
                <c:pt idx="8">
                  <c:v>2975444.444444444</c:v>
                </c:pt>
                <c:pt idx="9">
                  <c:v>3076500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71-41B0-B444-929DF14B5550}"/>
            </c:ext>
          </c:extLst>
        </c:ser>
        <c:ser>
          <c:idx val="2"/>
          <c:order val="2"/>
          <c:tx>
            <c:v>Office Permit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'Q4 Strategy HOTEL Permit'!$C$36:$C$45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'Q4 Strategy HOTEL Permit'!$I$36:$I$45</c:f>
              <c:numCache>
                <c:formatCode>General</c:formatCode>
                <c:ptCount val="10"/>
                <c:pt idx="0">
                  <c:v>2210000</c:v>
                </c:pt>
                <c:pt idx="1">
                  <c:v>2210000</c:v>
                </c:pt>
                <c:pt idx="2">
                  <c:v>2210000</c:v>
                </c:pt>
                <c:pt idx="3">
                  <c:v>2210000</c:v>
                </c:pt>
                <c:pt idx="4">
                  <c:v>2210000</c:v>
                </c:pt>
                <c:pt idx="5">
                  <c:v>2210000</c:v>
                </c:pt>
                <c:pt idx="6">
                  <c:v>2210000</c:v>
                </c:pt>
                <c:pt idx="7">
                  <c:v>2210000</c:v>
                </c:pt>
                <c:pt idx="8">
                  <c:v>2210000</c:v>
                </c:pt>
                <c:pt idx="9">
                  <c:v>2210000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71-41B0-B444-929DF14B5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533296"/>
        <c:axId val="1365373232"/>
      </c:scatterChart>
      <c:valAx>
        <c:axId val="117653329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Hotel Permit (D6)</a:t>
                </a:r>
              </a:p>
            </c:rich>
          </c:tx>
          <c:layout>
            <c:manualLayout>
              <c:xMode val="edge"/>
              <c:yMode val="edge"/>
              <c:x val="0.33417028478916772"/>
              <c:y val="0.923830002018978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365373232"/>
        <c:crossesAt val="-1.0000000000000001E+300"/>
        <c:crossBetween val="midCat"/>
        <c:majorUnit val="0.1"/>
      </c:valAx>
      <c:valAx>
        <c:axId val="1365373232"/>
        <c:scaling>
          <c:orientation val="minMax"/>
          <c:max val="3200000"/>
          <c:min val="16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176533296"/>
        <c:crossesAt val="-1.0000000000000001E+300"/>
        <c:crossBetween val="midCat"/>
        <c:majorUnit val="20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'Decision'</a:t>
            </a:r>
            <a:r>
              <a:rPr lang="en-US" sz="800" b="0"/>
              <a:t>
Expected Value of Node 'Decision' (F28)
With Variation of Office Permit (D7)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365384615384616"/>
          <c:w val="0.76402991390094932"/>
          <c:h val="0.74697102766000401"/>
        </c:manualLayout>
      </c:layout>
      <c:scatterChart>
        <c:scatterStyle val="lineMarker"/>
        <c:varyColors val="0"/>
        <c:ser>
          <c:idx val="0"/>
          <c:order val="0"/>
          <c:tx>
            <c:v>Sell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'Q4 Strategy OFFICE Permit'!$C$36:$C$45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'Q4 Strategy OFFICE Permit'!$E$36:$E$45</c:f>
              <c:numCache>
                <c:formatCode>General</c:formatCode>
                <c:ptCount val="10"/>
                <c:pt idx="0">
                  <c:v>1800000</c:v>
                </c:pt>
                <c:pt idx="1">
                  <c:v>1800000</c:v>
                </c:pt>
                <c:pt idx="2">
                  <c:v>1800000</c:v>
                </c:pt>
                <c:pt idx="3">
                  <c:v>1800000</c:v>
                </c:pt>
                <c:pt idx="4">
                  <c:v>1800000</c:v>
                </c:pt>
                <c:pt idx="5">
                  <c:v>1800000</c:v>
                </c:pt>
                <c:pt idx="6">
                  <c:v>1800000</c:v>
                </c:pt>
                <c:pt idx="7">
                  <c:v>1800000</c:v>
                </c:pt>
                <c:pt idx="8">
                  <c:v>1800000</c:v>
                </c:pt>
                <c:pt idx="9">
                  <c:v>1800000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E-4F73-AB9D-538A893AEAFC}"/>
            </c:ext>
          </c:extLst>
        </c:ser>
        <c:ser>
          <c:idx val="1"/>
          <c:order val="1"/>
          <c:tx>
            <c:v>Hotel Permit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'Q4 Strategy OFFICE Permit'!$C$36:$C$45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'Q4 Strategy OFFICE Permit'!$G$36:$G$45</c:f>
              <c:numCache>
                <c:formatCode>General</c:formatCode>
                <c:ptCount val="10"/>
                <c:pt idx="0">
                  <c:v>2094000</c:v>
                </c:pt>
                <c:pt idx="1">
                  <c:v>2094000</c:v>
                </c:pt>
                <c:pt idx="2">
                  <c:v>2130555.5555555555</c:v>
                </c:pt>
                <c:pt idx="3">
                  <c:v>2176833.333333333</c:v>
                </c:pt>
                <c:pt idx="4">
                  <c:v>2223111.111111111</c:v>
                </c:pt>
                <c:pt idx="5">
                  <c:v>2269388.888888889</c:v>
                </c:pt>
                <c:pt idx="6">
                  <c:v>2315666.6666666665</c:v>
                </c:pt>
                <c:pt idx="7">
                  <c:v>2361944.444444444</c:v>
                </c:pt>
                <c:pt idx="8">
                  <c:v>2408222.222222222</c:v>
                </c:pt>
                <c:pt idx="9">
                  <c:v>2454500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E-4F73-AB9D-538A893AEAFC}"/>
            </c:ext>
          </c:extLst>
        </c:ser>
        <c:ser>
          <c:idx val="2"/>
          <c:order val="2"/>
          <c:tx>
            <c:v>Office Permit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'Q4 Strategy OFFICE Permit'!$C$36:$C$45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'Q4 Strategy OFFICE Permit'!$I$36:$I$45</c:f>
              <c:numCache>
                <c:formatCode>General</c:formatCode>
                <c:ptCount val="10"/>
                <c:pt idx="0">
                  <c:v>1720000</c:v>
                </c:pt>
                <c:pt idx="1">
                  <c:v>1786111.1111111112</c:v>
                </c:pt>
                <c:pt idx="2">
                  <c:v>1852222.2222222225</c:v>
                </c:pt>
                <c:pt idx="3">
                  <c:v>1918333.3333333333</c:v>
                </c:pt>
                <c:pt idx="4">
                  <c:v>1984444.4444444445</c:v>
                </c:pt>
                <c:pt idx="5">
                  <c:v>2050555.5555555555</c:v>
                </c:pt>
                <c:pt idx="6">
                  <c:v>2116666.6666666665</c:v>
                </c:pt>
                <c:pt idx="7">
                  <c:v>2182777.777777778</c:v>
                </c:pt>
                <c:pt idx="8">
                  <c:v>2248888.888888889</c:v>
                </c:pt>
                <c:pt idx="9">
                  <c:v>2315000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FE-4F73-AB9D-538A893AE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543296"/>
        <c:axId val="1365374064"/>
      </c:scatterChart>
      <c:valAx>
        <c:axId val="117654329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Office Permit (D7)</a:t>
                </a:r>
              </a:p>
            </c:rich>
          </c:tx>
          <c:layout>
            <c:manualLayout>
              <c:xMode val="edge"/>
              <c:yMode val="edge"/>
              <c:x val="0.33221355508131578"/>
              <c:y val="0.923830002018978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365374064"/>
        <c:crossesAt val="-1.0000000000000001E+300"/>
        <c:crossBetween val="midCat"/>
        <c:majorUnit val="0.1"/>
      </c:valAx>
      <c:valAx>
        <c:axId val="1365374064"/>
        <c:scaling>
          <c:orientation val="minMax"/>
          <c:max val="2500000"/>
          <c:min val="17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176543296"/>
        <c:crossesAt val="-1.0000000000000001E+300"/>
        <c:crossBetween val="midCat"/>
        <c:majorUnit val="10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Tornado Graph of Decision Tree 'Decision'</a:t>
            </a:r>
            <a:r>
              <a:rPr lang="en-US" sz="800" b="0"/>
              <a:t>
Expected Value of Entire Model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235589541691904"/>
          <c:w val="0.94859813084112155"/>
          <c:h val="0.7205766707046235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'Q4 Tornado'!$C$37:$C$39</c:f>
              <c:strCache>
                <c:ptCount val="3"/>
                <c:pt idx="0">
                  <c:v>LEASE COLLEGE (D15)</c:v>
                </c:pt>
                <c:pt idx="1">
                  <c:v>Hotel Permit (D6)</c:v>
                </c:pt>
                <c:pt idx="2">
                  <c:v>Office Permit (D7)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087-4140-85C4-6291175FF867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strRef>
              <c:f>'Q4 Tornado'!$C$37:$C$39</c:f>
              <c:strCache>
                <c:ptCount val="3"/>
                <c:pt idx="0">
                  <c:v>LEASE COLLEGE (D15)</c:v>
                </c:pt>
                <c:pt idx="1">
                  <c:v>Hotel Permit (D6)</c:v>
                </c:pt>
                <c:pt idx="2">
                  <c:v>Office Permit (D7)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2381000</c:v>
              </c:pt>
              <c:pt idx="1">
                <c:v>2210000</c:v>
              </c:pt>
              <c:pt idx="2">
                <c:v>2094000</c:v>
              </c:pt>
            </c:numLit>
          </c:val>
          <c:extLst>
            <c:ext xmlns:c16="http://schemas.microsoft.com/office/drawing/2014/chart" uri="{C3380CC4-5D6E-409C-BE32-E72D297353CC}">
              <c16:uniqueId val="{00000001-D087-4140-85C4-6291175FF867}"/>
            </c:ext>
          </c:extLst>
        </c:ser>
        <c:ser>
          <c:idx val="2"/>
          <c:order val="2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'Q4 Tornado'!$C$37:$C$39</c:f>
              <c:strCache>
                <c:ptCount val="3"/>
                <c:pt idx="0">
                  <c:v>LEASE COLLEGE (D15)</c:v>
                </c:pt>
                <c:pt idx="1">
                  <c:v>Hotel Permit (D6)</c:v>
                </c:pt>
                <c:pt idx="2">
                  <c:v>Office Permit (D7)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087-4140-85C4-6291175FF867}"/>
            </c:ext>
          </c:extLst>
        </c:ser>
        <c:ser>
          <c:idx val="3"/>
          <c:order val="3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'Q4 Tornado'!$C$37:$C$39</c:f>
              <c:strCache>
                <c:ptCount val="3"/>
                <c:pt idx="0">
                  <c:v>LEASE COLLEGE (D15)</c:v>
                </c:pt>
                <c:pt idx="1">
                  <c:v>Hotel Permit (D6)</c:v>
                </c:pt>
                <c:pt idx="2">
                  <c:v>Office Permit (D7)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1253000</c:v>
              </c:pt>
              <c:pt idx="1">
                <c:v>866500</c:v>
              </c:pt>
              <c:pt idx="2">
                <c:v>360500</c:v>
              </c:pt>
            </c:numLit>
          </c:val>
          <c:extLst>
            <c:ext xmlns:c16="http://schemas.microsoft.com/office/drawing/2014/chart" uri="{C3380CC4-5D6E-409C-BE32-E72D297353CC}">
              <c16:uniqueId val="{00000003-D087-4140-85C4-6291175FF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76544496"/>
        <c:axId val="1365365328"/>
      </c:barChart>
      <c:catAx>
        <c:axId val="1176544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/>
            </a:pPr>
            <a:endParaRPr lang="en-US"/>
          </a:p>
        </c:txPr>
        <c:crossAx val="1365365328"/>
        <c:crossesAt val="-1.0000000000000001E+300"/>
        <c:auto val="1"/>
        <c:lblAlgn val="ctr"/>
        <c:lblOffset val="100"/>
        <c:noMultiLvlLbl val="0"/>
      </c:catAx>
      <c:valAx>
        <c:axId val="1365365328"/>
        <c:scaling>
          <c:orientation val="minMax"/>
          <c:max val="3800000"/>
          <c:min val="200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layout>
            <c:manualLayout>
              <c:xMode val="edge"/>
              <c:yMode val="edge"/>
              <c:x val="0.446075686216793"/>
              <c:y val="0.923830002018978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176544496"/>
        <c:crosses val="max"/>
        <c:crossBetween val="between"/>
        <c:majorUnit val="200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for Node 'Decision'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7.9290617848970249E-2"/>
          <c:w val="0.79957079255280006"/>
          <c:h val="0.86403881151011752"/>
        </c:manualLayout>
      </c:layout>
      <c:scatterChart>
        <c:scatterStyle val="lineMarker"/>
        <c:varyColors val="0"/>
        <c:ser>
          <c:idx val="0"/>
          <c:order val="0"/>
          <c:tx>
            <c:v>Sell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'Q5 Strategy Region D6, D7'!$B$47:$B$136</c:f>
              <c:numCache>
                <c:formatCode>General</c:formatCode>
                <c:ptCount val="90"/>
                <c:pt idx="0">
                  <c:v>0.1</c:v>
                </c:pt>
                <c:pt idx="1">
                  <c:v>0.1</c:v>
                </c:pt>
              </c:numCache>
            </c:numRef>
          </c:xVal>
          <c:yVal>
            <c:numRef>
              <c:f>'Q5 Strategy Region D6, D7'!$C$47:$C$136</c:f>
              <c:numCache>
                <c:formatCode>General</c:formatCode>
                <c:ptCount val="90"/>
                <c:pt idx="0">
                  <c:v>0.1</c:v>
                </c:pt>
                <c:pt idx="1">
                  <c:v>0.19444444444444445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6-4627-8960-D7B4D08E1154}"/>
            </c:ext>
          </c:extLst>
        </c:ser>
        <c:ser>
          <c:idx val="1"/>
          <c:order val="1"/>
          <c:tx>
            <c:v>Hotel Permit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'Q5 Strategy Region D6, D7'!$D$47:$D$136</c:f>
              <c:numCache>
                <c:formatCode>General</c:formatCode>
                <c:ptCount val="90"/>
                <c:pt idx="0">
                  <c:v>0.19444444444444445</c:v>
                </c:pt>
                <c:pt idx="1">
                  <c:v>0.19444444444444445</c:v>
                </c:pt>
                <c:pt idx="2">
                  <c:v>0.19444444444444445</c:v>
                </c:pt>
                <c:pt idx="3">
                  <c:v>0.19444444444444445</c:v>
                </c:pt>
                <c:pt idx="4">
                  <c:v>0.19444444444444445</c:v>
                </c:pt>
                <c:pt idx="5">
                  <c:v>0.19444444444444445</c:v>
                </c:pt>
                <c:pt idx="6">
                  <c:v>0.19444444444444445</c:v>
                </c:pt>
                <c:pt idx="7">
                  <c:v>0.19444444444444445</c:v>
                </c:pt>
                <c:pt idx="8">
                  <c:v>0.19444444444444445</c:v>
                </c:pt>
                <c:pt idx="9">
                  <c:v>0.19444444444444445</c:v>
                </c:pt>
                <c:pt idx="10">
                  <c:v>0.28888888888888886</c:v>
                </c:pt>
                <c:pt idx="11">
                  <c:v>0.28888888888888886</c:v>
                </c:pt>
                <c:pt idx="12">
                  <c:v>0.28888888888888886</c:v>
                </c:pt>
                <c:pt idx="13">
                  <c:v>0.28888888888888886</c:v>
                </c:pt>
                <c:pt idx="14">
                  <c:v>0.28888888888888886</c:v>
                </c:pt>
                <c:pt idx="15">
                  <c:v>0.28888888888888886</c:v>
                </c:pt>
                <c:pt idx="16">
                  <c:v>0.28888888888888886</c:v>
                </c:pt>
                <c:pt idx="17">
                  <c:v>0.28888888888888886</c:v>
                </c:pt>
                <c:pt idx="18">
                  <c:v>0.28888888888888886</c:v>
                </c:pt>
                <c:pt idx="19">
                  <c:v>0.28888888888888886</c:v>
                </c:pt>
                <c:pt idx="20">
                  <c:v>0.3833333333333333</c:v>
                </c:pt>
                <c:pt idx="21">
                  <c:v>0.3833333333333333</c:v>
                </c:pt>
                <c:pt idx="22">
                  <c:v>0.3833333333333333</c:v>
                </c:pt>
                <c:pt idx="23">
                  <c:v>0.3833333333333333</c:v>
                </c:pt>
                <c:pt idx="24">
                  <c:v>0.3833333333333333</c:v>
                </c:pt>
                <c:pt idx="25">
                  <c:v>0.3833333333333333</c:v>
                </c:pt>
                <c:pt idx="26">
                  <c:v>0.3833333333333333</c:v>
                </c:pt>
                <c:pt idx="27">
                  <c:v>0.3833333333333333</c:v>
                </c:pt>
                <c:pt idx="28">
                  <c:v>0.3833333333333333</c:v>
                </c:pt>
                <c:pt idx="29">
                  <c:v>0.3833333333333333</c:v>
                </c:pt>
                <c:pt idx="30">
                  <c:v>0.47777777777777775</c:v>
                </c:pt>
                <c:pt idx="31">
                  <c:v>0.47777777777777775</c:v>
                </c:pt>
                <c:pt idx="32">
                  <c:v>0.47777777777777775</c:v>
                </c:pt>
                <c:pt idx="33">
                  <c:v>0.47777777777777775</c:v>
                </c:pt>
                <c:pt idx="34">
                  <c:v>0.47777777777777775</c:v>
                </c:pt>
                <c:pt idx="35">
                  <c:v>0.47777777777777775</c:v>
                </c:pt>
                <c:pt idx="36">
                  <c:v>0.47777777777777775</c:v>
                </c:pt>
                <c:pt idx="37">
                  <c:v>0.47777777777777775</c:v>
                </c:pt>
                <c:pt idx="38">
                  <c:v>0.47777777777777775</c:v>
                </c:pt>
                <c:pt idx="39">
                  <c:v>0.47777777777777775</c:v>
                </c:pt>
                <c:pt idx="40">
                  <c:v>0.57222222222222219</c:v>
                </c:pt>
                <c:pt idx="41">
                  <c:v>0.57222222222222219</c:v>
                </c:pt>
                <c:pt idx="42">
                  <c:v>0.57222222222222219</c:v>
                </c:pt>
                <c:pt idx="43">
                  <c:v>0.57222222222222219</c:v>
                </c:pt>
                <c:pt idx="44">
                  <c:v>0.57222222222222219</c:v>
                </c:pt>
                <c:pt idx="45">
                  <c:v>0.57222222222222219</c:v>
                </c:pt>
                <c:pt idx="46">
                  <c:v>0.57222222222222219</c:v>
                </c:pt>
                <c:pt idx="47">
                  <c:v>0.57222222222222219</c:v>
                </c:pt>
                <c:pt idx="48">
                  <c:v>0.57222222222222219</c:v>
                </c:pt>
                <c:pt idx="49">
                  <c:v>0.57222222222222219</c:v>
                </c:pt>
                <c:pt idx="50">
                  <c:v>0.66666666666666663</c:v>
                </c:pt>
                <c:pt idx="51">
                  <c:v>0.66666666666666663</c:v>
                </c:pt>
                <c:pt idx="52">
                  <c:v>0.66666666666666663</c:v>
                </c:pt>
                <c:pt idx="53">
                  <c:v>0.66666666666666663</c:v>
                </c:pt>
                <c:pt idx="54">
                  <c:v>0.66666666666666663</c:v>
                </c:pt>
                <c:pt idx="55">
                  <c:v>0.66666666666666663</c:v>
                </c:pt>
                <c:pt idx="56">
                  <c:v>0.66666666666666663</c:v>
                </c:pt>
                <c:pt idx="57">
                  <c:v>0.66666666666666663</c:v>
                </c:pt>
                <c:pt idx="58">
                  <c:v>0.66666666666666663</c:v>
                </c:pt>
                <c:pt idx="59">
                  <c:v>0.66666666666666663</c:v>
                </c:pt>
                <c:pt idx="60">
                  <c:v>0.76111111111111107</c:v>
                </c:pt>
                <c:pt idx="61">
                  <c:v>0.76111111111111107</c:v>
                </c:pt>
                <c:pt idx="62">
                  <c:v>0.76111111111111107</c:v>
                </c:pt>
                <c:pt idx="63">
                  <c:v>0.76111111111111107</c:v>
                </c:pt>
                <c:pt idx="64">
                  <c:v>0.76111111111111107</c:v>
                </c:pt>
                <c:pt idx="65">
                  <c:v>0.76111111111111107</c:v>
                </c:pt>
                <c:pt idx="66">
                  <c:v>0.76111111111111107</c:v>
                </c:pt>
                <c:pt idx="67">
                  <c:v>0.76111111111111107</c:v>
                </c:pt>
                <c:pt idx="68">
                  <c:v>0.76111111111111107</c:v>
                </c:pt>
                <c:pt idx="69">
                  <c:v>0.76111111111111107</c:v>
                </c:pt>
                <c:pt idx="70">
                  <c:v>0.85555555555555551</c:v>
                </c:pt>
                <c:pt idx="71">
                  <c:v>0.85555555555555551</c:v>
                </c:pt>
                <c:pt idx="72">
                  <c:v>0.85555555555555551</c:v>
                </c:pt>
                <c:pt idx="73">
                  <c:v>0.85555555555555551</c:v>
                </c:pt>
                <c:pt idx="74">
                  <c:v>0.85555555555555551</c:v>
                </c:pt>
                <c:pt idx="75">
                  <c:v>0.85555555555555551</c:v>
                </c:pt>
                <c:pt idx="76">
                  <c:v>0.85555555555555551</c:v>
                </c:pt>
                <c:pt idx="77">
                  <c:v>0.85555555555555551</c:v>
                </c:pt>
                <c:pt idx="78">
                  <c:v>0.85555555555555551</c:v>
                </c:pt>
                <c:pt idx="79">
                  <c:v>0.85555555555555551</c:v>
                </c:pt>
                <c:pt idx="80">
                  <c:v>0.95</c:v>
                </c:pt>
                <c:pt idx="81">
                  <c:v>0.95</c:v>
                </c:pt>
                <c:pt idx="82">
                  <c:v>0.95</c:v>
                </c:pt>
                <c:pt idx="83">
                  <c:v>0.95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</c:numCache>
            </c:numRef>
          </c:xVal>
          <c:yVal>
            <c:numRef>
              <c:f>'Q5 Strategy Region D6, D7'!$E$47:$E$136</c:f>
              <c:numCache>
                <c:formatCode>General</c:formatCode>
                <c:ptCount val="9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  <c:pt idx="10">
                  <c:v>0.1</c:v>
                </c:pt>
                <c:pt idx="11">
                  <c:v>0.19444444444444445</c:v>
                </c:pt>
                <c:pt idx="12">
                  <c:v>0.28888888888888886</c:v>
                </c:pt>
                <c:pt idx="13">
                  <c:v>0.3833333333333333</c:v>
                </c:pt>
                <c:pt idx="14">
                  <c:v>0.47777777777777775</c:v>
                </c:pt>
                <c:pt idx="15">
                  <c:v>0.57222222222222219</c:v>
                </c:pt>
                <c:pt idx="16">
                  <c:v>0.66666666666666663</c:v>
                </c:pt>
                <c:pt idx="17">
                  <c:v>0.76111111111111107</c:v>
                </c:pt>
                <c:pt idx="18">
                  <c:v>0.85555555555555551</c:v>
                </c:pt>
                <c:pt idx="19">
                  <c:v>0.95</c:v>
                </c:pt>
                <c:pt idx="20">
                  <c:v>0.1</c:v>
                </c:pt>
                <c:pt idx="21">
                  <c:v>0.19444444444444445</c:v>
                </c:pt>
                <c:pt idx="22">
                  <c:v>0.28888888888888886</c:v>
                </c:pt>
                <c:pt idx="23">
                  <c:v>0.3833333333333333</c:v>
                </c:pt>
                <c:pt idx="24">
                  <c:v>0.47777777777777775</c:v>
                </c:pt>
                <c:pt idx="25">
                  <c:v>0.57222222222222219</c:v>
                </c:pt>
                <c:pt idx="26">
                  <c:v>0.66666666666666663</c:v>
                </c:pt>
                <c:pt idx="27">
                  <c:v>0.76111111111111107</c:v>
                </c:pt>
                <c:pt idx="28">
                  <c:v>0.85555555555555551</c:v>
                </c:pt>
                <c:pt idx="29">
                  <c:v>0.95</c:v>
                </c:pt>
                <c:pt idx="30">
                  <c:v>0.1</c:v>
                </c:pt>
                <c:pt idx="31">
                  <c:v>0.19444444444444445</c:v>
                </c:pt>
                <c:pt idx="32">
                  <c:v>0.28888888888888886</c:v>
                </c:pt>
                <c:pt idx="33">
                  <c:v>0.3833333333333333</c:v>
                </c:pt>
                <c:pt idx="34">
                  <c:v>0.47777777777777775</c:v>
                </c:pt>
                <c:pt idx="35">
                  <c:v>0.57222222222222219</c:v>
                </c:pt>
                <c:pt idx="36">
                  <c:v>0.66666666666666663</c:v>
                </c:pt>
                <c:pt idx="37">
                  <c:v>0.76111111111111107</c:v>
                </c:pt>
                <c:pt idx="38">
                  <c:v>0.85555555555555551</c:v>
                </c:pt>
                <c:pt idx="39">
                  <c:v>0.95</c:v>
                </c:pt>
                <c:pt idx="40">
                  <c:v>0.1</c:v>
                </c:pt>
                <c:pt idx="41">
                  <c:v>0.19444444444444445</c:v>
                </c:pt>
                <c:pt idx="42">
                  <c:v>0.28888888888888886</c:v>
                </c:pt>
                <c:pt idx="43">
                  <c:v>0.3833333333333333</c:v>
                </c:pt>
                <c:pt idx="44">
                  <c:v>0.47777777777777775</c:v>
                </c:pt>
                <c:pt idx="45">
                  <c:v>0.57222222222222219</c:v>
                </c:pt>
                <c:pt idx="46">
                  <c:v>0.66666666666666663</c:v>
                </c:pt>
                <c:pt idx="47">
                  <c:v>0.76111111111111107</c:v>
                </c:pt>
                <c:pt idx="48">
                  <c:v>0.85555555555555551</c:v>
                </c:pt>
                <c:pt idx="49">
                  <c:v>0.95</c:v>
                </c:pt>
                <c:pt idx="50">
                  <c:v>0.1</c:v>
                </c:pt>
                <c:pt idx="51">
                  <c:v>0.19444444444444445</c:v>
                </c:pt>
                <c:pt idx="52">
                  <c:v>0.28888888888888886</c:v>
                </c:pt>
                <c:pt idx="53">
                  <c:v>0.3833333333333333</c:v>
                </c:pt>
                <c:pt idx="54">
                  <c:v>0.47777777777777775</c:v>
                </c:pt>
                <c:pt idx="55">
                  <c:v>0.57222222222222219</c:v>
                </c:pt>
                <c:pt idx="56">
                  <c:v>0.66666666666666663</c:v>
                </c:pt>
                <c:pt idx="57">
                  <c:v>0.76111111111111107</c:v>
                </c:pt>
                <c:pt idx="58">
                  <c:v>0.85555555555555551</c:v>
                </c:pt>
                <c:pt idx="59">
                  <c:v>0.95</c:v>
                </c:pt>
                <c:pt idx="60">
                  <c:v>0.1</c:v>
                </c:pt>
                <c:pt idx="61">
                  <c:v>0.19444444444444445</c:v>
                </c:pt>
                <c:pt idx="62">
                  <c:v>0.28888888888888886</c:v>
                </c:pt>
                <c:pt idx="63">
                  <c:v>0.3833333333333333</c:v>
                </c:pt>
                <c:pt idx="64">
                  <c:v>0.47777777777777775</c:v>
                </c:pt>
                <c:pt idx="65">
                  <c:v>0.57222222222222219</c:v>
                </c:pt>
                <c:pt idx="66">
                  <c:v>0.66666666666666663</c:v>
                </c:pt>
                <c:pt idx="67">
                  <c:v>0.76111111111111107</c:v>
                </c:pt>
                <c:pt idx="68">
                  <c:v>0.85555555555555551</c:v>
                </c:pt>
                <c:pt idx="69">
                  <c:v>0.95</c:v>
                </c:pt>
                <c:pt idx="70">
                  <c:v>0.1</c:v>
                </c:pt>
                <c:pt idx="71">
                  <c:v>0.19444444444444445</c:v>
                </c:pt>
                <c:pt idx="72">
                  <c:v>0.28888888888888886</c:v>
                </c:pt>
                <c:pt idx="73">
                  <c:v>0.3833333333333333</c:v>
                </c:pt>
                <c:pt idx="74">
                  <c:v>0.47777777777777775</c:v>
                </c:pt>
                <c:pt idx="75">
                  <c:v>0.57222222222222219</c:v>
                </c:pt>
                <c:pt idx="76">
                  <c:v>0.66666666666666663</c:v>
                </c:pt>
                <c:pt idx="77">
                  <c:v>0.76111111111111107</c:v>
                </c:pt>
                <c:pt idx="78">
                  <c:v>0.85555555555555551</c:v>
                </c:pt>
                <c:pt idx="79">
                  <c:v>0.95</c:v>
                </c:pt>
                <c:pt idx="80">
                  <c:v>0.1</c:v>
                </c:pt>
                <c:pt idx="81">
                  <c:v>0.19444444444444445</c:v>
                </c:pt>
                <c:pt idx="82">
                  <c:v>0.28888888888888886</c:v>
                </c:pt>
                <c:pt idx="83">
                  <c:v>0.3833333333333333</c:v>
                </c:pt>
                <c:pt idx="84">
                  <c:v>0.47777777777777775</c:v>
                </c:pt>
                <c:pt idx="85">
                  <c:v>0.57222222222222219</c:v>
                </c:pt>
                <c:pt idx="86">
                  <c:v>0.66666666666666663</c:v>
                </c:pt>
                <c:pt idx="87">
                  <c:v>0.76111111111111107</c:v>
                </c:pt>
                <c:pt idx="88">
                  <c:v>0.85555555555555551</c:v>
                </c:pt>
                <c:pt idx="89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6-4627-8960-D7B4D08E1154}"/>
            </c:ext>
          </c:extLst>
        </c:ser>
        <c:ser>
          <c:idx val="2"/>
          <c:order val="2"/>
          <c:tx>
            <c:v>Office Permit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'Q5 Strategy Region D6, D7'!$F$47:$F$136</c:f>
              <c:numCache>
                <c:formatCode>General</c:formatCode>
                <c:ptCount val="9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</c:numCache>
            </c:numRef>
          </c:xVal>
          <c:yVal>
            <c:numRef>
              <c:f>'Q5 Strategy Region D6, D7'!$G$47:$G$136</c:f>
              <c:numCache>
                <c:formatCode>General</c:formatCode>
                <c:ptCount val="90"/>
                <c:pt idx="0">
                  <c:v>0.28888888888888886</c:v>
                </c:pt>
                <c:pt idx="1">
                  <c:v>0.3833333333333333</c:v>
                </c:pt>
                <c:pt idx="2">
                  <c:v>0.47777777777777775</c:v>
                </c:pt>
                <c:pt idx="3">
                  <c:v>0.57222222222222219</c:v>
                </c:pt>
                <c:pt idx="4">
                  <c:v>0.66666666666666663</c:v>
                </c:pt>
                <c:pt idx="5">
                  <c:v>0.76111111111111107</c:v>
                </c:pt>
                <c:pt idx="6">
                  <c:v>0.85555555555555551</c:v>
                </c:pt>
                <c:pt idx="7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F6-4627-8960-D7B4D08E1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045088"/>
        <c:axId val="1371928480"/>
      </c:scatterChart>
      <c:valAx>
        <c:axId val="1371045088"/>
        <c:scaling>
          <c:orientation val="minMax"/>
          <c:max val="1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Hotel Permit (D6)</a:t>
                </a:r>
              </a:p>
            </c:rich>
          </c:tx>
          <c:layout>
            <c:manualLayout>
              <c:xMode val="edge"/>
              <c:yMode val="edge"/>
              <c:x val="0.35194072411509308"/>
              <c:y val="0.9456177588785383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371928480"/>
        <c:crossesAt val="-1.0000000000000001E+300"/>
        <c:crossBetween val="midCat"/>
        <c:majorUnit val="0.1"/>
      </c:valAx>
      <c:valAx>
        <c:axId val="1371928480"/>
        <c:scaling>
          <c:orientation val="minMax"/>
          <c:max val="1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Office Permit (D7)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371045088"/>
        <c:crossesAt val="-1.0000000000000001E+300"/>
        <c:crossBetween val="midCat"/>
        <c:majorUnit val="0.1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'Decision'</a:t>
            </a:r>
            <a:r>
              <a:rPr lang="en-US" sz="800" b="0"/>
              <a:t>
Expected Value of Node 'Decision' (F28)
With Variation of SELL COLLEGE (D16)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365384615384616"/>
          <c:w val="0.76402991390094932"/>
          <c:h val="0.6315864122753887"/>
        </c:manualLayout>
      </c:layout>
      <c:scatterChart>
        <c:scatterStyle val="lineMarker"/>
        <c:varyColors val="0"/>
        <c:ser>
          <c:idx val="0"/>
          <c:order val="0"/>
          <c:tx>
            <c:v>Sell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'Q6 Strategy Sell amount'!$C$36:$C$45</c:f>
              <c:numCache>
                <c:formatCode>"$"#,##0.00</c:formatCode>
                <c:ptCount val="10"/>
                <c:pt idx="0">
                  <c:v>500000</c:v>
                </c:pt>
                <c:pt idx="1">
                  <c:v>888888.88888888888</c:v>
                </c:pt>
                <c:pt idx="2">
                  <c:v>1277777.7777777778</c:v>
                </c:pt>
                <c:pt idx="3">
                  <c:v>1666666.6666666667</c:v>
                </c:pt>
                <c:pt idx="4">
                  <c:v>2055555.5555555555</c:v>
                </c:pt>
                <c:pt idx="5">
                  <c:v>2444444.4444444445</c:v>
                </c:pt>
                <c:pt idx="6">
                  <c:v>2833333.3333333335</c:v>
                </c:pt>
                <c:pt idx="7">
                  <c:v>3222222.222222222</c:v>
                </c:pt>
                <c:pt idx="8">
                  <c:v>3611111.111111111</c:v>
                </c:pt>
                <c:pt idx="9">
                  <c:v>4000000</c:v>
                </c:pt>
              </c:numCache>
            </c:numRef>
          </c:xVal>
          <c:yVal>
            <c:numRef>
              <c:f>'Q6 Strategy Sell amount'!$E$36:$E$45</c:f>
              <c:numCache>
                <c:formatCode>General</c:formatCode>
                <c:ptCount val="10"/>
                <c:pt idx="0">
                  <c:v>500000</c:v>
                </c:pt>
                <c:pt idx="1">
                  <c:v>888888.88888888888</c:v>
                </c:pt>
                <c:pt idx="2">
                  <c:v>1277777.7777777778</c:v>
                </c:pt>
                <c:pt idx="3">
                  <c:v>1666666.6666666667</c:v>
                </c:pt>
                <c:pt idx="4">
                  <c:v>2055555.5555555555</c:v>
                </c:pt>
                <c:pt idx="5">
                  <c:v>2444444.4444444445</c:v>
                </c:pt>
                <c:pt idx="6">
                  <c:v>2833333.3333333335</c:v>
                </c:pt>
                <c:pt idx="7">
                  <c:v>3222222.222222222</c:v>
                </c:pt>
                <c:pt idx="8">
                  <c:v>3611111.111111111</c:v>
                </c:pt>
                <c:pt idx="9">
                  <c:v>4000000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F-4698-B150-079B99ADC308}"/>
            </c:ext>
          </c:extLst>
        </c:ser>
        <c:ser>
          <c:idx val="1"/>
          <c:order val="1"/>
          <c:tx>
            <c:v>Hotel Permit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'Q6 Strategy Sell amount'!$C$36:$C$45</c:f>
              <c:numCache>
                <c:formatCode>"$"#,##0.00</c:formatCode>
                <c:ptCount val="10"/>
                <c:pt idx="0">
                  <c:v>500000</c:v>
                </c:pt>
                <c:pt idx="1">
                  <c:v>888888.88888888888</c:v>
                </c:pt>
                <c:pt idx="2">
                  <c:v>1277777.7777777778</c:v>
                </c:pt>
                <c:pt idx="3">
                  <c:v>1666666.6666666667</c:v>
                </c:pt>
                <c:pt idx="4">
                  <c:v>2055555.5555555555</c:v>
                </c:pt>
                <c:pt idx="5">
                  <c:v>2444444.4444444445</c:v>
                </c:pt>
                <c:pt idx="6">
                  <c:v>2833333.3333333335</c:v>
                </c:pt>
                <c:pt idx="7">
                  <c:v>3222222.222222222</c:v>
                </c:pt>
                <c:pt idx="8">
                  <c:v>3611111.111111111</c:v>
                </c:pt>
                <c:pt idx="9">
                  <c:v>4000000</c:v>
                </c:pt>
              </c:numCache>
            </c:numRef>
          </c:xVal>
          <c:yVal>
            <c:numRef>
              <c:f>'Q6 Strategy Sell amount'!$G$36:$G$45</c:f>
              <c:numCache>
                <c:formatCode>General</c:formatCode>
                <c:ptCount val="10"/>
                <c:pt idx="0">
                  <c:v>2339000</c:v>
                </c:pt>
                <c:pt idx="1">
                  <c:v>2339000</c:v>
                </c:pt>
                <c:pt idx="2">
                  <c:v>2339000</c:v>
                </c:pt>
                <c:pt idx="3">
                  <c:v>2362333.333333333</c:v>
                </c:pt>
                <c:pt idx="4">
                  <c:v>2416777.7777777775</c:v>
                </c:pt>
                <c:pt idx="5">
                  <c:v>2545111.111111111</c:v>
                </c:pt>
                <c:pt idx="6">
                  <c:v>2817333.333333333</c:v>
                </c:pt>
                <c:pt idx="7">
                  <c:v>3089555.5555555555</c:v>
                </c:pt>
                <c:pt idx="8">
                  <c:v>3361777.7777777775</c:v>
                </c:pt>
                <c:pt idx="9">
                  <c:v>3634000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F-4698-B150-079B99ADC308}"/>
            </c:ext>
          </c:extLst>
        </c:ser>
        <c:ser>
          <c:idx val="2"/>
          <c:order val="2"/>
          <c:tx>
            <c:v>Office Permit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'Q6 Strategy Sell amount'!$C$36:$C$45</c:f>
              <c:numCache>
                <c:formatCode>"$"#,##0.00</c:formatCode>
                <c:ptCount val="10"/>
                <c:pt idx="0">
                  <c:v>500000</c:v>
                </c:pt>
                <c:pt idx="1">
                  <c:v>888888.88888888888</c:v>
                </c:pt>
                <c:pt idx="2">
                  <c:v>1277777.7777777778</c:v>
                </c:pt>
                <c:pt idx="3">
                  <c:v>1666666.6666666667</c:v>
                </c:pt>
                <c:pt idx="4">
                  <c:v>2055555.5555555555</c:v>
                </c:pt>
                <c:pt idx="5">
                  <c:v>2444444.4444444445</c:v>
                </c:pt>
                <c:pt idx="6">
                  <c:v>2833333.3333333335</c:v>
                </c:pt>
                <c:pt idx="7">
                  <c:v>3222222.222222222</c:v>
                </c:pt>
                <c:pt idx="8">
                  <c:v>3611111.111111111</c:v>
                </c:pt>
                <c:pt idx="9">
                  <c:v>4000000</c:v>
                </c:pt>
              </c:numCache>
            </c:numRef>
          </c:xVal>
          <c:yVal>
            <c:numRef>
              <c:f>'Q6 Strategy Sell amount'!$I$36:$I$45</c:f>
              <c:numCache>
                <c:formatCode>General</c:formatCode>
                <c:ptCount val="10"/>
                <c:pt idx="0">
                  <c:v>2150000</c:v>
                </c:pt>
                <c:pt idx="1">
                  <c:v>2150000</c:v>
                </c:pt>
                <c:pt idx="2">
                  <c:v>2150000</c:v>
                </c:pt>
                <c:pt idx="3">
                  <c:v>2183333.333333333</c:v>
                </c:pt>
                <c:pt idx="4">
                  <c:v>2261111.111111111</c:v>
                </c:pt>
                <c:pt idx="5">
                  <c:v>2338888.888888889</c:v>
                </c:pt>
                <c:pt idx="6">
                  <c:v>2416666.6666666665</c:v>
                </c:pt>
                <c:pt idx="7">
                  <c:v>2494444.444444444</c:v>
                </c:pt>
                <c:pt idx="8">
                  <c:v>2572222.222222222</c:v>
                </c:pt>
                <c:pt idx="9">
                  <c:v>2650000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F-4698-B150-079B99AD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78864"/>
        <c:axId val="1402451936"/>
      </c:scatterChart>
      <c:valAx>
        <c:axId val="1392478864"/>
        <c:scaling>
          <c:orientation val="minMax"/>
          <c:max val="45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SELL COLLEGE (D16)</a:t>
                </a:r>
              </a:p>
            </c:rich>
          </c:tx>
          <c:layout>
            <c:manualLayout>
              <c:xMode val="edge"/>
              <c:yMode val="edge"/>
              <c:x val="0.32482449039664435"/>
              <c:y val="0.92383000201897825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402451936"/>
        <c:crossesAt val="-1.0000000000000001E+300"/>
        <c:crossBetween val="midCat"/>
        <c:majorUnit val="500000"/>
      </c:valAx>
      <c:valAx>
        <c:axId val="1402451936"/>
        <c:scaling>
          <c:orientation val="minMax"/>
          <c:max val="45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392478864"/>
        <c:crossesAt val="-1.0000000000000001E+300"/>
        <c:crossBetween val="midCat"/>
        <c:majorUnit val="50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'Decision'</a:t>
            </a:r>
            <a:r>
              <a:rPr lang="en-US" sz="800" b="0"/>
              <a:t>
Expected Value of Node 'Decision' (F28)
With Variation of Chance (D11)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365384615384616"/>
          <c:w val="0.76402991390094932"/>
          <c:h val="0.74697102766000401"/>
        </c:manualLayout>
      </c:layout>
      <c:scatterChart>
        <c:scatterStyle val="lineMarker"/>
        <c:varyColors val="0"/>
        <c:ser>
          <c:idx val="0"/>
          <c:order val="0"/>
          <c:tx>
            <c:v>Sell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'Q6 Strategy ecochance'!$C$36:$C$45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'Q6 Strategy ecochance'!$E$36:$E$45</c:f>
              <c:numCache>
                <c:formatCode>General</c:formatCode>
                <c:ptCount val="10"/>
                <c:pt idx="0">
                  <c:v>1800000</c:v>
                </c:pt>
                <c:pt idx="1">
                  <c:v>1800000</c:v>
                </c:pt>
                <c:pt idx="2">
                  <c:v>1800000</c:v>
                </c:pt>
                <c:pt idx="3">
                  <c:v>1800000</c:v>
                </c:pt>
                <c:pt idx="4">
                  <c:v>1800000</c:v>
                </c:pt>
                <c:pt idx="5">
                  <c:v>1800000</c:v>
                </c:pt>
                <c:pt idx="6">
                  <c:v>1800000</c:v>
                </c:pt>
                <c:pt idx="7">
                  <c:v>1800000</c:v>
                </c:pt>
                <c:pt idx="8">
                  <c:v>1800000</c:v>
                </c:pt>
                <c:pt idx="9">
                  <c:v>1800000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2-4B5F-9E8F-7EA1254AD426}"/>
            </c:ext>
          </c:extLst>
        </c:ser>
        <c:ser>
          <c:idx val="1"/>
          <c:order val="1"/>
          <c:tx>
            <c:v>Hotel Permit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'Q6 Strategy ecochance'!$C$36:$C$45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'Q6 Strategy ecochance'!$G$36:$G$45</c:f>
              <c:numCache>
                <c:formatCode>General</c:formatCode>
                <c:ptCount val="10"/>
                <c:pt idx="0">
                  <c:v>1674000</c:v>
                </c:pt>
                <c:pt idx="1">
                  <c:v>1758000</c:v>
                </c:pt>
                <c:pt idx="2">
                  <c:v>1842000</c:v>
                </c:pt>
                <c:pt idx="3">
                  <c:v>1989000</c:v>
                </c:pt>
                <c:pt idx="4">
                  <c:v>2185000</c:v>
                </c:pt>
                <c:pt idx="5">
                  <c:v>2381000</c:v>
                </c:pt>
                <c:pt idx="6">
                  <c:v>2577000</c:v>
                </c:pt>
                <c:pt idx="7">
                  <c:v>2773000</c:v>
                </c:pt>
                <c:pt idx="8">
                  <c:v>2969000</c:v>
                </c:pt>
                <c:pt idx="9">
                  <c:v>3165000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2-4B5F-9E8F-7EA1254AD426}"/>
            </c:ext>
          </c:extLst>
        </c:ser>
        <c:ser>
          <c:idx val="2"/>
          <c:order val="2"/>
          <c:tx>
            <c:v>Office Permit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'Q6 Strategy ecochance'!$C$36:$C$45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'Q6 Strategy ecochance'!$I$36:$I$45</c:f>
              <c:numCache>
                <c:formatCode>General</c:formatCode>
                <c:ptCount val="10"/>
                <c:pt idx="0">
                  <c:v>1410000</c:v>
                </c:pt>
                <c:pt idx="1">
                  <c:v>1570000</c:v>
                </c:pt>
                <c:pt idx="2">
                  <c:v>1730000</c:v>
                </c:pt>
                <c:pt idx="3">
                  <c:v>1890000</c:v>
                </c:pt>
                <c:pt idx="4">
                  <c:v>2050000</c:v>
                </c:pt>
                <c:pt idx="5">
                  <c:v>2210000</c:v>
                </c:pt>
                <c:pt idx="6">
                  <c:v>2370000</c:v>
                </c:pt>
                <c:pt idx="7">
                  <c:v>2530000</c:v>
                </c:pt>
                <c:pt idx="8">
                  <c:v>2690000</c:v>
                </c:pt>
                <c:pt idx="9">
                  <c:v>2850000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B2-4B5F-9E8F-7EA1254AD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73264"/>
        <c:axId val="1402439456"/>
      </c:scatterChart>
      <c:valAx>
        <c:axId val="1392473264"/>
        <c:scaling>
          <c:orientation val="minMax"/>
          <c:max val="1.100000000000000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Chance (D11)</a:t>
                </a:r>
              </a:p>
            </c:rich>
          </c:tx>
          <c:layout>
            <c:manualLayout>
              <c:xMode val="edge"/>
              <c:yMode val="edge"/>
              <c:x val="0.34981860328206638"/>
              <c:y val="0.923830002018978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402439456"/>
        <c:crossesAt val="-1.0000000000000001E+300"/>
        <c:crossBetween val="midCat"/>
        <c:majorUnit val="0.1"/>
      </c:valAx>
      <c:valAx>
        <c:axId val="1402439456"/>
        <c:scaling>
          <c:orientation val="minMax"/>
          <c:max val="3400000"/>
          <c:min val="12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392473264"/>
        <c:crossesAt val="-1.0000000000000001E+300"/>
        <c:crossBetween val="midCat"/>
        <c:majorUnit val="20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for Node 'Decision'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7.9290617848970249E-2"/>
          <c:w val="0.80348443594083452"/>
          <c:h val="0.86403881151011752"/>
        </c:manualLayout>
      </c:layout>
      <c:scatterChart>
        <c:scatterStyle val="lineMarker"/>
        <c:varyColors val="0"/>
        <c:ser>
          <c:idx val="0"/>
          <c:order val="0"/>
          <c:tx>
            <c:v>Sell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'Q6 Strategy Region D11, D16'!$B$47:$B$106</c:f>
              <c:numCache>
                <c:formatCode>General</c:formatCode>
                <c:ptCount val="6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1</c:v>
                </c:pt>
              </c:numCache>
            </c:numRef>
          </c:xVal>
          <c:yVal>
            <c:numRef>
              <c:f>'Q6 Strategy Region D11, D16'!$C$47:$C$106</c:f>
              <c:numCache>
                <c:formatCode>"$"#,##0.00</c:formatCode>
                <c:ptCount val="60"/>
                <c:pt idx="0">
                  <c:v>1666666.6666666667</c:v>
                </c:pt>
                <c:pt idx="1">
                  <c:v>2055555.5555555555</c:v>
                </c:pt>
                <c:pt idx="2">
                  <c:v>2444444.4444444445</c:v>
                </c:pt>
                <c:pt idx="3">
                  <c:v>2833333.3333333335</c:v>
                </c:pt>
                <c:pt idx="4">
                  <c:v>3222222.222222222</c:v>
                </c:pt>
                <c:pt idx="5">
                  <c:v>3611111.111111111</c:v>
                </c:pt>
                <c:pt idx="6">
                  <c:v>4000000</c:v>
                </c:pt>
                <c:pt idx="7">
                  <c:v>1666666.6666666667</c:v>
                </c:pt>
                <c:pt idx="8">
                  <c:v>2055555.5555555555</c:v>
                </c:pt>
                <c:pt idx="9">
                  <c:v>2444444.4444444445</c:v>
                </c:pt>
                <c:pt idx="10">
                  <c:v>2833333.3333333335</c:v>
                </c:pt>
                <c:pt idx="11">
                  <c:v>3222222.222222222</c:v>
                </c:pt>
                <c:pt idx="12">
                  <c:v>3611111.111111111</c:v>
                </c:pt>
                <c:pt idx="13">
                  <c:v>4000000</c:v>
                </c:pt>
                <c:pt idx="14">
                  <c:v>2055555.5555555555</c:v>
                </c:pt>
                <c:pt idx="15">
                  <c:v>2444444.4444444445</c:v>
                </c:pt>
                <c:pt idx="16">
                  <c:v>2833333.3333333335</c:v>
                </c:pt>
                <c:pt idx="17">
                  <c:v>3222222.222222222</c:v>
                </c:pt>
                <c:pt idx="18">
                  <c:v>3611111.111111111</c:v>
                </c:pt>
                <c:pt idx="19">
                  <c:v>4000000</c:v>
                </c:pt>
                <c:pt idx="20">
                  <c:v>2444444.4444444445</c:v>
                </c:pt>
                <c:pt idx="21">
                  <c:v>2833333.3333333335</c:v>
                </c:pt>
                <c:pt idx="22">
                  <c:v>3222222.222222222</c:v>
                </c:pt>
                <c:pt idx="23">
                  <c:v>3611111.111111111</c:v>
                </c:pt>
                <c:pt idx="24">
                  <c:v>4000000</c:v>
                </c:pt>
                <c:pt idx="25">
                  <c:v>2833333.3333333335</c:v>
                </c:pt>
                <c:pt idx="26">
                  <c:v>3222222.222222222</c:v>
                </c:pt>
                <c:pt idx="27">
                  <c:v>3611111.111111111</c:v>
                </c:pt>
                <c:pt idx="28">
                  <c:v>4000000</c:v>
                </c:pt>
                <c:pt idx="29">
                  <c:v>2833333.3333333335</c:v>
                </c:pt>
                <c:pt idx="30">
                  <c:v>3222222.222222222</c:v>
                </c:pt>
                <c:pt idx="31">
                  <c:v>3611111.111111111</c:v>
                </c:pt>
                <c:pt idx="32">
                  <c:v>4000000</c:v>
                </c:pt>
                <c:pt idx="33">
                  <c:v>3222222.222222222</c:v>
                </c:pt>
                <c:pt idx="34">
                  <c:v>3611111.111111111</c:v>
                </c:pt>
                <c:pt idx="35">
                  <c:v>4000000</c:v>
                </c:pt>
                <c:pt idx="36">
                  <c:v>3611111.111111111</c:v>
                </c:pt>
                <c:pt idx="37">
                  <c:v>4000000</c:v>
                </c:pt>
                <c:pt idx="38">
                  <c:v>4000000</c:v>
                </c:pt>
                <c:pt idx="39">
                  <c:v>4000000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0-4A6A-939F-4FEEAD3BFBB7}"/>
            </c:ext>
          </c:extLst>
        </c:ser>
        <c:ser>
          <c:idx val="1"/>
          <c:order val="1"/>
          <c:tx>
            <c:v>Hotel Permit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'Q6 Strategy Region D11, D16'!$D$47:$D$106</c:f>
              <c:numCache>
                <c:formatCode>General</c:formatCode>
                <c:ptCount val="6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'Q6 Strategy Region D11, D16'!$E$47:$E$106</c:f>
              <c:numCache>
                <c:formatCode>"$"#,##0.00</c:formatCode>
                <c:ptCount val="60"/>
                <c:pt idx="0">
                  <c:v>500000</c:v>
                </c:pt>
                <c:pt idx="1">
                  <c:v>888888.88888888888</c:v>
                </c:pt>
                <c:pt idx="2">
                  <c:v>1277777.7777777778</c:v>
                </c:pt>
                <c:pt idx="3">
                  <c:v>500000</c:v>
                </c:pt>
                <c:pt idx="4">
                  <c:v>888888.88888888888</c:v>
                </c:pt>
                <c:pt idx="5">
                  <c:v>1277777.7777777778</c:v>
                </c:pt>
                <c:pt idx="6">
                  <c:v>500000</c:v>
                </c:pt>
                <c:pt idx="7">
                  <c:v>888888.88888888888</c:v>
                </c:pt>
                <c:pt idx="8">
                  <c:v>1277777.7777777778</c:v>
                </c:pt>
                <c:pt idx="9">
                  <c:v>1666666.6666666667</c:v>
                </c:pt>
                <c:pt idx="10">
                  <c:v>500000</c:v>
                </c:pt>
                <c:pt idx="11">
                  <c:v>888888.88888888888</c:v>
                </c:pt>
                <c:pt idx="12">
                  <c:v>1277777.7777777778</c:v>
                </c:pt>
                <c:pt idx="13">
                  <c:v>1666666.6666666667</c:v>
                </c:pt>
                <c:pt idx="14">
                  <c:v>2055555.5555555555</c:v>
                </c:pt>
                <c:pt idx="15">
                  <c:v>500000</c:v>
                </c:pt>
                <c:pt idx="16">
                  <c:v>888888.88888888888</c:v>
                </c:pt>
                <c:pt idx="17">
                  <c:v>1277777.7777777778</c:v>
                </c:pt>
                <c:pt idx="18">
                  <c:v>1666666.6666666667</c:v>
                </c:pt>
                <c:pt idx="19">
                  <c:v>2055555.5555555555</c:v>
                </c:pt>
                <c:pt idx="20">
                  <c:v>2444444.4444444445</c:v>
                </c:pt>
                <c:pt idx="21">
                  <c:v>500000</c:v>
                </c:pt>
                <c:pt idx="22">
                  <c:v>888888.88888888888</c:v>
                </c:pt>
                <c:pt idx="23">
                  <c:v>1277777.7777777778</c:v>
                </c:pt>
                <c:pt idx="24">
                  <c:v>1666666.6666666667</c:v>
                </c:pt>
                <c:pt idx="25">
                  <c:v>2055555.5555555555</c:v>
                </c:pt>
                <c:pt idx="26">
                  <c:v>2444444.4444444445</c:v>
                </c:pt>
                <c:pt idx="27">
                  <c:v>500000</c:v>
                </c:pt>
                <c:pt idx="28">
                  <c:v>888888.88888888888</c:v>
                </c:pt>
                <c:pt idx="29">
                  <c:v>1277777.7777777778</c:v>
                </c:pt>
                <c:pt idx="30">
                  <c:v>1666666.6666666667</c:v>
                </c:pt>
                <c:pt idx="31">
                  <c:v>2055555.5555555555</c:v>
                </c:pt>
                <c:pt idx="32">
                  <c:v>2444444.4444444445</c:v>
                </c:pt>
                <c:pt idx="33">
                  <c:v>2833333.3333333335</c:v>
                </c:pt>
                <c:pt idx="34">
                  <c:v>500000</c:v>
                </c:pt>
                <c:pt idx="35">
                  <c:v>888888.88888888888</c:v>
                </c:pt>
                <c:pt idx="36">
                  <c:v>1277777.7777777778</c:v>
                </c:pt>
                <c:pt idx="37">
                  <c:v>1666666.6666666667</c:v>
                </c:pt>
                <c:pt idx="38">
                  <c:v>2055555.5555555555</c:v>
                </c:pt>
                <c:pt idx="39">
                  <c:v>2444444.4444444445</c:v>
                </c:pt>
                <c:pt idx="40">
                  <c:v>2833333.3333333335</c:v>
                </c:pt>
                <c:pt idx="41">
                  <c:v>3222222.222222222</c:v>
                </c:pt>
                <c:pt idx="42">
                  <c:v>500000</c:v>
                </c:pt>
                <c:pt idx="43">
                  <c:v>888888.88888888888</c:v>
                </c:pt>
                <c:pt idx="44">
                  <c:v>1277777.7777777778</c:v>
                </c:pt>
                <c:pt idx="45">
                  <c:v>1666666.6666666667</c:v>
                </c:pt>
                <c:pt idx="46">
                  <c:v>2055555.5555555555</c:v>
                </c:pt>
                <c:pt idx="47">
                  <c:v>2444444.4444444445</c:v>
                </c:pt>
                <c:pt idx="48">
                  <c:v>2833333.3333333335</c:v>
                </c:pt>
                <c:pt idx="49">
                  <c:v>3222222.222222222</c:v>
                </c:pt>
                <c:pt idx="50">
                  <c:v>3611111.111111111</c:v>
                </c:pt>
                <c:pt idx="51">
                  <c:v>500000</c:v>
                </c:pt>
                <c:pt idx="52">
                  <c:v>888888.88888888888</c:v>
                </c:pt>
                <c:pt idx="53">
                  <c:v>1277777.7777777778</c:v>
                </c:pt>
                <c:pt idx="54">
                  <c:v>1666666.6666666667</c:v>
                </c:pt>
                <c:pt idx="55">
                  <c:v>2055555.5555555555</c:v>
                </c:pt>
                <c:pt idx="56">
                  <c:v>2444444.4444444445</c:v>
                </c:pt>
                <c:pt idx="57">
                  <c:v>2833333.3333333335</c:v>
                </c:pt>
                <c:pt idx="58">
                  <c:v>3222222.222222222</c:v>
                </c:pt>
                <c:pt idx="59">
                  <c:v>3611111.111111111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0-4A6A-939F-4FEEAD3BF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067088"/>
        <c:axId val="1389599088"/>
      </c:scatterChart>
      <c:valAx>
        <c:axId val="1371067088"/>
        <c:scaling>
          <c:orientation val="minMax"/>
          <c:max val="1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Chance (D11)</a:t>
                </a:r>
              </a:p>
            </c:rich>
          </c:tx>
          <c:layout>
            <c:manualLayout>
              <c:xMode val="edge"/>
              <c:yMode val="edge"/>
              <c:x val="0.36954595628817427"/>
              <c:y val="0.9456177588785383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389599088"/>
        <c:crossesAt val="-1.0000000000000001E+300"/>
        <c:crossBetween val="midCat"/>
        <c:majorUnit val="0.1"/>
      </c:valAx>
      <c:valAx>
        <c:axId val="1389599088"/>
        <c:scaling>
          <c:orientation val="minMax"/>
          <c:max val="4000000"/>
          <c:min val="5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SELL COLLEGE (D16)</a:t>
                </a:r>
              </a:p>
            </c:rich>
          </c:tx>
          <c:overlay val="0"/>
        </c:title>
        <c:numFmt formatCode="&quot;$&quot;#,##0.0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371067088"/>
        <c:crossesAt val="-1.0000000000000001E+300"/>
        <c:crossBetween val="midCat"/>
        <c:majorUnit val="50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226822</xdr:colOff>
      <xdr:row>48</xdr:row>
      <xdr:rowOff>153670</xdr:rowOff>
    </xdr:from>
    <xdr:to>
      <xdr:col>10</xdr:col>
      <xdr:colOff>127</xdr:colOff>
      <xdr:row>48</xdr:row>
      <xdr:rowOff>153670</xdr:rowOff>
    </xdr:to>
    <xdr:cxnSp macro="_xll.PtreeEvent_ObjectClick">
      <xdr:nvCxnSpPr>
        <xdr:cNvPr id="2" name="PTObj_DBranchHLine_4_23">
          <a:extLst>
            <a:ext uri="{FF2B5EF4-FFF2-40B4-BE49-F238E27FC236}">
              <a16:creationId xmlns:a16="http://schemas.microsoft.com/office/drawing/2014/main" id="{848E28FD-1D5F-4598-BCF5-95168B919F4D}"/>
            </a:ext>
          </a:extLst>
        </xdr:cNvPr>
        <xdr:cNvCxnSpPr/>
      </xdr:nvCxnSpPr>
      <xdr:spPr>
        <a:xfrm>
          <a:off x="5713222" y="7773670"/>
          <a:ext cx="382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74422</xdr:colOff>
      <xdr:row>46</xdr:row>
      <xdr:rowOff>148589</xdr:rowOff>
    </xdr:from>
    <xdr:to>
      <xdr:col>9</xdr:col>
      <xdr:colOff>226822</xdr:colOff>
      <xdr:row>48</xdr:row>
      <xdr:rowOff>153670</xdr:rowOff>
    </xdr:to>
    <xdr:cxnSp macro="_xll.PtreeEvent_ObjectClick">
      <xdr:nvCxnSpPr>
        <xdr:cNvPr id="3" name="PTObj_DBranchDLine_4_23">
          <a:extLst>
            <a:ext uri="{FF2B5EF4-FFF2-40B4-BE49-F238E27FC236}">
              <a16:creationId xmlns:a16="http://schemas.microsoft.com/office/drawing/2014/main" id="{1F91C388-A3A2-4C61-80A8-0DE78E8C259D}"/>
            </a:ext>
          </a:extLst>
        </xdr:cNvPr>
        <xdr:cNvCxnSpPr/>
      </xdr:nvCxnSpPr>
      <xdr:spPr>
        <a:xfrm>
          <a:off x="5560822" y="7451089"/>
          <a:ext cx="152400" cy="3225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226822</xdr:colOff>
      <xdr:row>44</xdr:row>
      <xdr:rowOff>153670</xdr:rowOff>
    </xdr:from>
    <xdr:to>
      <xdr:col>10</xdr:col>
      <xdr:colOff>127</xdr:colOff>
      <xdr:row>44</xdr:row>
      <xdr:rowOff>153670</xdr:rowOff>
    </xdr:to>
    <xdr:cxnSp macro="_xll.PtreeEvent_ObjectClick">
      <xdr:nvCxnSpPr>
        <xdr:cNvPr id="4" name="PTObj_DBranchHLine_4_22">
          <a:extLst>
            <a:ext uri="{FF2B5EF4-FFF2-40B4-BE49-F238E27FC236}">
              <a16:creationId xmlns:a16="http://schemas.microsoft.com/office/drawing/2014/main" id="{8AD71F1F-4EC3-4E5F-BBEB-A164FB33DBDC}"/>
            </a:ext>
          </a:extLst>
        </xdr:cNvPr>
        <xdr:cNvCxnSpPr/>
      </xdr:nvCxnSpPr>
      <xdr:spPr>
        <a:xfrm>
          <a:off x="5713222" y="7138670"/>
          <a:ext cx="382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74422</xdr:colOff>
      <xdr:row>44</xdr:row>
      <xdr:rowOff>153670</xdr:rowOff>
    </xdr:from>
    <xdr:to>
      <xdr:col>9</xdr:col>
      <xdr:colOff>226822</xdr:colOff>
      <xdr:row>46</xdr:row>
      <xdr:rowOff>148589</xdr:rowOff>
    </xdr:to>
    <xdr:cxnSp macro="_xll.PtreeEvent_ObjectClick">
      <xdr:nvCxnSpPr>
        <xdr:cNvPr id="5" name="PTObj_DBranchDLine_4_22">
          <a:extLst>
            <a:ext uri="{FF2B5EF4-FFF2-40B4-BE49-F238E27FC236}">
              <a16:creationId xmlns:a16="http://schemas.microsoft.com/office/drawing/2014/main" id="{F90A12E2-43E8-4386-A1BA-0D22E3262A34}"/>
            </a:ext>
          </a:extLst>
        </xdr:cNvPr>
        <xdr:cNvCxnSpPr/>
      </xdr:nvCxnSpPr>
      <xdr:spPr>
        <a:xfrm flipV="1">
          <a:off x="5560822" y="7138670"/>
          <a:ext cx="152400" cy="3124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226822</xdr:colOff>
      <xdr:row>46</xdr:row>
      <xdr:rowOff>153670</xdr:rowOff>
    </xdr:from>
    <xdr:to>
      <xdr:col>9</xdr:col>
      <xdr:colOff>127</xdr:colOff>
      <xdr:row>46</xdr:row>
      <xdr:rowOff>153670</xdr:rowOff>
    </xdr:to>
    <xdr:cxnSp macro="_xll.PtreeEvent_ObjectClick">
      <xdr:nvCxnSpPr>
        <xdr:cNvPr id="6" name="PTObj_DBranchHLine_4_19">
          <a:extLst>
            <a:ext uri="{FF2B5EF4-FFF2-40B4-BE49-F238E27FC236}">
              <a16:creationId xmlns:a16="http://schemas.microsoft.com/office/drawing/2014/main" id="{C189B2BD-7727-4DE2-AA0C-B0015E54877F}"/>
            </a:ext>
          </a:extLst>
        </xdr:cNvPr>
        <xdr:cNvCxnSpPr/>
      </xdr:nvCxnSpPr>
      <xdr:spPr>
        <a:xfrm>
          <a:off x="5103622" y="7456170"/>
          <a:ext cx="382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74422</xdr:colOff>
      <xdr:row>42</xdr:row>
      <xdr:rowOff>148589</xdr:rowOff>
    </xdr:from>
    <xdr:to>
      <xdr:col>8</xdr:col>
      <xdr:colOff>226822</xdr:colOff>
      <xdr:row>46</xdr:row>
      <xdr:rowOff>153670</xdr:rowOff>
    </xdr:to>
    <xdr:cxnSp macro="_xll.PtreeEvent_ObjectClick">
      <xdr:nvCxnSpPr>
        <xdr:cNvPr id="7" name="PTObj_DBranchDLine_4_19">
          <a:extLst>
            <a:ext uri="{FF2B5EF4-FFF2-40B4-BE49-F238E27FC236}">
              <a16:creationId xmlns:a16="http://schemas.microsoft.com/office/drawing/2014/main" id="{2FCE25C7-8C22-4696-A6D2-74470BC3E3BB}"/>
            </a:ext>
          </a:extLst>
        </xdr:cNvPr>
        <xdr:cNvCxnSpPr/>
      </xdr:nvCxnSpPr>
      <xdr:spPr>
        <a:xfrm>
          <a:off x="4951222" y="6816089"/>
          <a:ext cx="152400" cy="640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226822</xdr:colOff>
      <xdr:row>40</xdr:row>
      <xdr:rowOff>153670</xdr:rowOff>
    </xdr:from>
    <xdr:to>
      <xdr:col>10</xdr:col>
      <xdr:colOff>127</xdr:colOff>
      <xdr:row>40</xdr:row>
      <xdr:rowOff>153670</xdr:rowOff>
    </xdr:to>
    <xdr:cxnSp macro="_xll.PtreeEvent_ObjectClick">
      <xdr:nvCxnSpPr>
        <xdr:cNvPr id="8" name="PTObj_DBranchHLine_4_21">
          <a:extLst>
            <a:ext uri="{FF2B5EF4-FFF2-40B4-BE49-F238E27FC236}">
              <a16:creationId xmlns:a16="http://schemas.microsoft.com/office/drawing/2014/main" id="{89823FA3-7FC8-487B-9EAB-E4E087BC647E}"/>
            </a:ext>
          </a:extLst>
        </xdr:cNvPr>
        <xdr:cNvCxnSpPr/>
      </xdr:nvCxnSpPr>
      <xdr:spPr>
        <a:xfrm>
          <a:off x="5713222" y="6503670"/>
          <a:ext cx="382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74422</xdr:colOff>
      <xdr:row>38</xdr:row>
      <xdr:rowOff>148590</xdr:rowOff>
    </xdr:from>
    <xdr:to>
      <xdr:col>9</xdr:col>
      <xdr:colOff>226822</xdr:colOff>
      <xdr:row>40</xdr:row>
      <xdr:rowOff>153670</xdr:rowOff>
    </xdr:to>
    <xdr:cxnSp macro="_xll.PtreeEvent_ObjectClick">
      <xdr:nvCxnSpPr>
        <xdr:cNvPr id="9" name="PTObj_DBranchDLine_4_21">
          <a:extLst>
            <a:ext uri="{FF2B5EF4-FFF2-40B4-BE49-F238E27FC236}">
              <a16:creationId xmlns:a16="http://schemas.microsoft.com/office/drawing/2014/main" id="{204FFA65-2550-4388-9B32-47350736B1AA}"/>
            </a:ext>
          </a:extLst>
        </xdr:cNvPr>
        <xdr:cNvCxnSpPr/>
      </xdr:nvCxnSpPr>
      <xdr:spPr>
        <a:xfrm>
          <a:off x="5560822" y="6181090"/>
          <a:ext cx="152400" cy="3225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226822</xdr:colOff>
      <xdr:row>36</xdr:row>
      <xdr:rowOff>153670</xdr:rowOff>
    </xdr:from>
    <xdr:to>
      <xdr:col>10</xdr:col>
      <xdr:colOff>127</xdr:colOff>
      <xdr:row>36</xdr:row>
      <xdr:rowOff>153670</xdr:rowOff>
    </xdr:to>
    <xdr:cxnSp macro="_xll.PtreeEvent_ObjectClick">
      <xdr:nvCxnSpPr>
        <xdr:cNvPr id="10" name="PTObj_DBranchHLine_4_20">
          <a:extLst>
            <a:ext uri="{FF2B5EF4-FFF2-40B4-BE49-F238E27FC236}">
              <a16:creationId xmlns:a16="http://schemas.microsoft.com/office/drawing/2014/main" id="{3AAED758-FEFD-432A-BD75-3CE20D0A2059}"/>
            </a:ext>
          </a:extLst>
        </xdr:cNvPr>
        <xdr:cNvCxnSpPr/>
      </xdr:nvCxnSpPr>
      <xdr:spPr>
        <a:xfrm>
          <a:off x="5713222" y="5868670"/>
          <a:ext cx="382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74422</xdr:colOff>
      <xdr:row>36</xdr:row>
      <xdr:rowOff>153670</xdr:rowOff>
    </xdr:from>
    <xdr:to>
      <xdr:col>9</xdr:col>
      <xdr:colOff>226822</xdr:colOff>
      <xdr:row>38</xdr:row>
      <xdr:rowOff>148590</xdr:rowOff>
    </xdr:to>
    <xdr:cxnSp macro="_xll.PtreeEvent_ObjectClick">
      <xdr:nvCxnSpPr>
        <xdr:cNvPr id="11" name="PTObj_DBranchDLine_4_20">
          <a:extLst>
            <a:ext uri="{FF2B5EF4-FFF2-40B4-BE49-F238E27FC236}">
              <a16:creationId xmlns:a16="http://schemas.microsoft.com/office/drawing/2014/main" id="{557B0F1F-99F5-45E3-BA46-9A2ADF76701C}"/>
            </a:ext>
          </a:extLst>
        </xdr:cNvPr>
        <xdr:cNvCxnSpPr/>
      </xdr:nvCxnSpPr>
      <xdr:spPr>
        <a:xfrm flipV="1">
          <a:off x="5560822" y="5868670"/>
          <a:ext cx="152400" cy="3124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226822</xdr:colOff>
      <xdr:row>38</xdr:row>
      <xdr:rowOff>153670</xdr:rowOff>
    </xdr:from>
    <xdr:to>
      <xdr:col>9</xdr:col>
      <xdr:colOff>127</xdr:colOff>
      <xdr:row>38</xdr:row>
      <xdr:rowOff>153670</xdr:rowOff>
    </xdr:to>
    <xdr:cxnSp macro="_xll.PtreeEvent_ObjectClick">
      <xdr:nvCxnSpPr>
        <xdr:cNvPr id="12" name="PTObj_DBranchHLine_4_18">
          <a:extLst>
            <a:ext uri="{FF2B5EF4-FFF2-40B4-BE49-F238E27FC236}">
              <a16:creationId xmlns:a16="http://schemas.microsoft.com/office/drawing/2014/main" id="{7B951F2F-C139-4D76-8D20-58718899770C}"/>
            </a:ext>
          </a:extLst>
        </xdr:cNvPr>
        <xdr:cNvCxnSpPr/>
      </xdr:nvCxnSpPr>
      <xdr:spPr>
        <a:xfrm>
          <a:off x="5103622" y="6186170"/>
          <a:ext cx="382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74422</xdr:colOff>
      <xdr:row>38</xdr:row>
      <xdr:rowOff>153670</xdr:rowOff>
    </xdr:from>
    <xdr:to>
      <xdr:col>8</xdr:col>
      <xdr:colOff>226822</xdr:colOff>
      <xdr:row>42</xdr:row>
      <xdr:rowOff>148590</xdr:rowOff>
    </xdr:to>
    <xdr:cxnSp macro="_xll.PtreeEvent_ObjectClick">
      <xdr:nvCxnSpPr>
        <xdr:cNvPr id="13" name="PTObj_DBranchDLine_4_18">
          <a:extLst>
            <a:ext uri="{FF2B5EF4-FFF2-40B4-BE49-F238E27FC236}">
              <a16:creationId xmlns:a16="http://schemas.microsoft.com/office/drawing/2014/main" id="{DAA44A6A-321F-4720-A415-33C0C57E886E}"/>
            </a:ext>
          </a:extLst>
        </xdr:cNvPr>
        <xdr:cNvCxnSpPr/>
      </xdr:nvCxnSpPr>
      <xdr:spPr>
        <a:xfrm flipV="1">
          <a:off x="4951222" y="6186170"/>
          <a:ext cx="152400" cy="629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226822</xdr:colOff>
      <xdr:row>42</xdr:row>
      <xdr:rowOff>153670</xdr:rowOff>
    </xdr:from>
    <xdr:to>
      <xdr:col>8</xdr:col>
      <xdr:colOff>127</xdr:colOff>
      <xdr:row>42</xdr:row>
      <xdr:rowOff>153670</xdr:rowOff>
    </xdr:to>
    <xdr:cxnSp macro="_xll.PtreeEvent_ObjectClick">
      <xdr:nvCxnSpPr>
        <xdr:cNvPr id="14" name="PTObj_DBranchHLine_4_13">
          <a:extLst>
            <a:ext uri="{FF2B5EF4-FFF2-40B4-BE49-F238E27FC236}">
              <a16:creationId xmlns:a16="http://schemas.microsoft.com/office/drawing/2014/main" id="{03D60526-77E6-466C-9E58-7353ADE2BF19}"/>
            </a:ext>
          </a:extLst>
        </xdr:cNvPr>
        <xdr:cNvCxnSpPr/>
      </xdr:nvCxnSpPr>
      <xdr:spPr>
        <a:xfrm>
          <a:off x="4494022" y="6821170"/>
          <a:ext cx="382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74422</xdr:colOff>
      <xdr:row>42</xdr:row>
      <xdr:rowOff>153670</xdr:rowOff>
    </xdr:from>
    <xdr:to>
      <xdr:col>7</xdr:col>
      <xdr:colOff>226822</xdr:colOff>
      <xdr:row>50</xdr:row>
      <xdr:rowOff>148590</xdr:rowOff>
    </xdr:to>
    <xdr:cxnSp macro="_xll.PtreeEvent_ObjectClick">
      <xdr:nvCxnSpPr>
        <xdr:cNvPr id="15" name="PTObj_DBranchDLine_4_13">
          <a:extLst>
            <a:ext uri="{FF2B5EF4-FFF2-40B4-BE49-F238E27FC236}">
              <a16:creationId xmlns:a16="http://schemas.microsoft.com/office/drawing/2014/main" id="{1CB3B8E2-3D81-4B2D-9D0C-F7935D95F01E}"/>
            </a:ext>
          </a:extLst>
        </xdr:cNvPr>
        <xdr:cNvCxnSpPr/>
      </xdr:nvCxnSpPr>
      <xdr:spPr>
        <a:xfrm flipV="1">
          <a:off x="4341622" y="6821170"/>
          <a:ext cx="152400" cy="1264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226822</xdr:colOff>
      <xdr:row>60</xdr:row>
      <xdr:rowOff>153670</xdr:rowOff>
    </xdr:from>
    <xdr:to>
      <xdr:col>8</xdr:col>
      <xdr:colOff>127</xdr:colOff>
      <xdr:row>60</xdr:row>
      <xdr:rowOff>153670</xdr:rowOff>
    </xdr:to>
    <xdr:cxnSp macro="_xll.PtreeEvent_ObjectClick">
      <xdr:nvCxnSpPr>
        <xdr:cNvPr id="16" name="PTObj_DBranchHLine_4_17">
          <a:extLst>
            <a:ext uri="{FF2B5EF4-FFF2-40B4-BE49-F238E27FC236}">
              <a16:creationId xmlns:a16="http://schemas.microsoft.com/office/drawing/2014/main" id="{F7B73D79-6CD8-4C8A-A293-EE13284CBB01}"/>
            </a:ext>
          </a:extLst>
        </xdr:cNvPr>
        <xdr:cNvCxnSpPr/>
      </xdr:nvCxnSpPr>
      <xdr:spPr>
        <a:xfrm>
          <a:off x="4494022" y="9678670"/>
          <a:ext cx="382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74422</xdr:colOff>
      <xdr:row>58</xdr:row>
      <xdr:rowOff>148589</xdr:rowOff>
    </xdr:from>
    <xdr:to>
      <xdr:col>7</xdr:col>
      <xdr:colOff>226822</xdr:colOff>
      <xdr:row>60</xdr:row>
      <xdr:rowOff>153670</xdr:rowOff>
    </xdr:to>
    <xdr:cxnSp macro="_xll.PtreeEvent_ObjectClick">
      <xdr:nvCxnSpPr>
        <xdr:cNvPr id="17" name="PTObj_DBranchDLine_4_17">
          <a:extLst>
            <a:ext uri="{FF2B5EF4-FFF2-40B4-BE49-F238E27FC236}">
              <a16:creationId xmlns:a16="http://schemas.microsoft.com/office/drawing/2014/main" id="{56E640E6-6049-479C-83F7-AC8C8F25EE74}"/>
            </a:ext>
          </a:extLst>
        </xdr:cNvPr>
        <xdr:cNvCxnSpPr/>
      </xdr:nvCxnSpPr>
      <xdr:spPr>
        <a:xfrm>
          <a:off x="4341622" y="9356089"/>
          <a:ext cx="152400" cy="3225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226822</xdr:colOff>
      <xdr:row>56</xdr:row>
      <xdr:rowOff>153670</xdr:rowOff>
    </xdr:from>
    <xdr:to>
      <xdr:col>8</xdr:col>
      <xdr:colOff>127</xdr:colOff>
      <xdr:row>56</xdr:row>
      <xdr:rowOff>153670</xdr:rowOff>
    </xdr:to>
    <xdr:cxnSp macro="_xll.PtreeEvent_ObjectClick">
      <xdr:nvCxnSpPr>
        <xdr:cNvPr id="18" name="PTObj_DBranchHLine_4_16">
          <a:extLst>
            <a:ext uri="{FF2B5EF4-FFF2-40B4-BE49-F238E27FC236}">
              <a16:creationId xmlns:a16="http://schemas.microsoft.com/office/drawing/2014/main" id="{3BE87D53-8EAC-4CCC-8C54-1624074AA3AB}"/>
            </a:ext>
          </a:extLst>
        </xdr:cNvPr>
        <xdr:cNvCxnSpPr/>
      </xdr:nvCxnSpPr>
      <xdr:spPr>
        <a:xfrm>
          <a:off x="4494022" y="9043670"/>
          <a:ext cx="382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74422</xdr:colOff>
      <xdr:row>56</xdr:row>
      <xdr:rowOff>153670</xdr:rowOff>
    </xdr:from>
    <xdr:to>
      <xdr:col>7</xdr:col>
      <xdr:colOff>226822</xdr:colOff>
      <xdr:row>58</xdr:row>
      <xdr:rowOff>148589</xdr:rowOff>
    </xdr:to>
    <xdr:cxnSp macro="_xll.PtreeEvent_ObjectClick">
      <xdr:nvCxnSpPr>
        <xdr:cNvPr id="19" name="PTObj_DBranchDLine_4_16">
          <a:extLst>
            <a:ext uri="{FF2B5EF4-FFF2-40B4-BE49-F238E27FC236}">
              <a16:creationId xmlns:a16="http://schemas.microsoft.com/office/drawing/2014/main" id="{4B9F32A4-D35E-41F7-99BA-62664D0F3159}"/>
            </a:ext>
          </a:extLst>
        </xdr:cNvPr>
        <xdr:cNvCxnSpPr/>
      </xdr:nvCxnSpPr>
      <xdr:spPr>
        <a:xfrm flipV="1">
          <a:off x="4341622" y="9043670"/>
          <a:ext cx="152400" cy="3124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226822</xdr:colOff>
      <xdr:row>58</xdr:row>
      <xdr:rowOff>153670</xdr:rowOff>
    </xdr:from>
    <xdr:to>
      <xdr:col>7</xdr:col>
      <xdr:colOff>127</xdr:colOff>
      <xdr:row>58</xdr:row>
      <xdr:rowOff>153670</xdr:rowOff>
    </xdr:to>
    <xdr:cxnSp macro="_xll.PtreeEvent_ObjectClick">
      <xdr:nvCxnSpPr>
        <xdr:cNvPr id="20" name="PTObj_DBranchHLine_4_9">
          <a:extLst>
            <a:ext uri="{FF2B5EF4-FFF2-40B4-BE49-F238E27FC236}">
              <a16:creationId xmlns:a16="http://schemas.microsoft.com/office/drawing/2014/main" id="{E3D35809-C678-4393-89AF-40C3F3745187}"/>
            </a:ext>
          </a:extLst>
        </xdr:cNvPr>
        <xdr:cNvCxnSpPr/>
      </xdr:nvCxnSpPr>
      <xdr:spPr>
        <a:xfrm>
          <a:off x="3884422" y="9361170"/>
          <a:ext cx="382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74422</xdr:colOff>
      <xdr:row>58</xdr:row>
      <xdr:rowOff>153670</xdr:rowOff>
    </xdr:from>
    <xdr:to>
      <xdr:col>6</xdr:col>
      <xdr:colOff>226822</xdr:colOff>
      <xdr:row>62</xdr:row>
      <xdr:rowOff>148589</xdr:rowOff>
    </xdr:to>
    <xdr:cxnSp macro="_xll.PtreeEvent_ObjectClick">
      <xdr:nvCxnSpPr>
        <xdr:cNvPr id="21" name="PTObj_DBranchDLine_4_9">
          <a:extLst>
            <a:ext uri="{FF2B5EF4-FFF2-40B4-BE49-F238E27FC236}">
              <a16:creationId xmlns:a16="http://schemas.microsoft.com/office/drawing/2014/main" id="{2660168E-AE5F-49F0-956B-1E65FB08811C}"/>
            </a:ext>
          </a:extLst>
        </xdr:cNvPr>
        <xdr:cNvCxnSpPr/>
      </xdr:nvCxnSpPr>
      <xdr:spPr>
        <a:xfrm flipV="1">
          <a:off x="3732022" y="9361170"/>
          <a:ext cx="152400" cy="629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226822</xdr:colOff>
      <xdr:row>54</xdr:row>
      <xdr:rowOff>153670</xdr:rowOff>
    </xdr:from>
    <xdr:to>
      <xdr:col>8</xdr:col>
      <xdr:colOff>127</xdr:colOff>
      <xdr:row>54</xdr:row>
      <xdr:rowOff>153670</xdr:rowOff>
    </xdr:to>
    <xdr:cxnSp macro="_xll.PtreeEvent_ObjectClick">
      <xdr:nvCxnSpPr>
        <xdr:cNvPr id="22" name="PTObj_DBranchHLine_4_15">
          <a:extLst>
            <a:ext uri="{FF2B5EF4-FFF2-40B4-BE49-F238E27FC236}">
              <a16:creationId xmlns:a16="http://schemas.microsoft.com/office/drawing/2014/main" id="{BE4FB5EB-BF27-44BA-9239-DA4019F9EC79}"/>
            </a:ext>
          </a:extLst>
        </xdr:cNvPr>
        <xdr:cNvCxnSpPr/>
      </xdr:nvCxnSpPr>
      <xdr:spPr>
        <a:xfrm>
          <a:off x="4494022" y="8726170"/>
          <a:ext cx="382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74422</xdr:colOff>
      <xdr:row>50</xdr:row>
      <xdr:rowOff>148590</xdr:rowOff>
    </xdr:from>
    <xdr:to>
      <xdr:col>7</xdr:col>
      <xdr:colOff>226822</xdr:colOff>
      <xdr:row>54</xdr:row>
      <xdr:rowOff>153670</xdr:rowOff>
    </xdr:to>
    <xdr:cxnSp macro="_xll.PtreeEvent_ObjectClick">
      <xdr:nvCxnSpPr>
        <xdr:cNvPr id="23" name="PTObj_DBranchDLine_4_15">
          <a:extLst>
            <a:ext uri="{FF2B5EF4-FFF2-40B4-BE49-F238E27FC236}">
              <a16:creationId xmlns:a16="http://schemas.microsoft.com/office/drawing/2014/main" id="{D3DB20EE-28A8-4118-BEC2-34B9DAAC5EA3}"/>
            </a:ext>
          </a:extLst>
        </xdr:cNvPr>
        <xdr:cNvCxnSpPr/>
      </xdr:nvCxnSpPr>
      <xdr:spPr>
        <a:xfrm>
          <a:off x="4341622" y="8086090"/>
          <a:ext cx="152400" cy="640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226822</xdr:colOff>
      <xdr:row>52</xdr:row>
      <xdr:rowOff>153670</xdr:rowOff>
    </xdr:from>
    <xdr:to>
      <xdr:col>8</xdr:col>
      <xdr:colOff>127</xdr:colOff>
      <xdr:row>52</xdr:row>
      <xdr:rowOff>153670</xdr:rowOff>
    </xdr:to>
    <xdr:cxnSp macro="_xll.PtreeEvent_ObjectClick">
      <xdr:nvCxnSpPr>
        <xdr:cNvPr id="24" name="PTObj_DBranchHLine_4_14">
          <a:extLst>
            <a:ext uri="{FF2B5EF4-FFF2-40B4-BE49-F238E27FC236}">
              <a16:creationId xmlns:a16="http://schemas.microsoft.com/office/drawing/2014/main" id="{CFDCBB08-4F7B-4A8B-B69A-6DD51D68CDBE}"/>
            </a:ext>
          </a:extLst>
        </xdr:cNvPr>
        <xdr:cNvCxnSpPr/>
      </xdr:nvCxnSpPr>
      <xdr:spPr>
        <a:xfrm>
          <a:off x="4494022" y="8408670"/>
          <a:ext cx="382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74422</xdr:colOff>
      <xdr:row>50</xdr:row>
      <xdr:rowOff>148590</xdr:rowOff>
    </xdr:from>
    <xdr:to>
      <xdr:col>7</xdr:col>
      <xdr:colOff>226822</xdr:colOff>
      <xdr:row>52</xdr:row>
      <xdr:rowOff>153670</xdr:rowOff>
    </xdr:to>
    <xdr:cxnSp macro="_xll.PtreeEvent_ObjectClick">
      <xdr:nvCxnSpPr>
        <xdr:cNvPr id="25" name="PTObj_DBranchDLine_4_14">
          <a:extLst>
            <a:ext uri="{FF2B5EF4-FFF2-40B4-BE49-F238E27FC236}">
              <a16:creationId xmlns:a16="http://schemas.microsoft.com/office/drawing/2014/main" id="{2C548C04-1632-42C9-9BF5-05BAEFC39021}"/>
            </a:ext>
          </a:extLst>
        </xdr:cNvPr>
        <xdr:cNvCxnSpPr/>
      </xdr:nvCxnSpPr>
      <xdr:spPr>
        <a:xfrm>
          <a:off x="4341622" y="8086090"/>
          <a:ext cx="152400" cy="3225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226822</xdr:colOff>
      <xdr:row>50</xdr:row>
      <xdr:rowOff>153670</xdr:rowOff>
    </xdr:from>
    <xdr:to>
      <xdr:col>7</xdr:col>
      <xdr:colOff>127</xdr:colOff>
      <xdr:row>50</xdr:row>
      <xdr:rowOff>153670</xdr:rowOff>
    </xdr:to>
    <xdr:cxnSp macro="_xll.PtreeEvent_ObjectClick">
      <xdr:nvCxnSpPr>
        <xdr:cNvPr id="26" name="PTObj_DBranchHLine_4_6">
          <a:extLst>
            <a:ext uri="{FF2B5EF4-FFF2-40B4-BE49-F238E27FC236}">
              <a16:creationId xmlns:a16="http://schemas.microsoft.com/office/drawing/2014/main" id="{7ED35886-BEDB-47A9-B66F-79F25F01FADB}"/>
            </a:ext>
          </a:extLst>
        </xdr:cNvPr>
        <xdr:cNvCxnSpPr/>
      </xdr:nvCxnSpPr>
      <xdr:spPr>
        <a:xfrm>
          <a:off x="3884422" y="8091170"/>
          <a:ext cx="382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74422</xdr:colOff>
      <xdr:row>34</xdr:row>
      <xdr:rowOff>148590</xdr:rowOff>
    </xdr:from>
    <xdr:to>
      <xdr:col>6</xdr:col>
      <xdr:colOff>226822</xdr:colOff>
      <xdr:row>50</xdr:row>
      <xdr:rowOff>153670</xdr:rowOff>
    </xdr:to>
    <xdr:cxnSp macro="_xll.PtreeEvent_ObjectClick">
      <xdr:nvCxnSpPr>
        <xdr:cNvPr id="27" name="PTObj_DBranchDLine_4_6">
          <a:extLst>
            <a:ext uri="{FF2B5EF4-FFF2-40B4-BE49-F238E27FC236}">
              <a16:creationId xmlns:a16="http://schemas.microsoft.com/office/drawing/2014/main" id="{DFFF842A-4539-4ED1-B79C-0AAA9430DEB8}"/>
            </a:ext>
          </a:extLst>
        </xdr:cNvPr>
        <xdr:cNvCxnSpPr/>
      </xdr:nvCxnSpPr>
      <xdr:spPr>
        <a:xfrm>
          <a:off x="3732022" y="5546090"/>
          <a:ext cx="152400" cy="2545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226822</xdr:colOff>
      <xdr:row>68</xdr:row>
      <xdr:rowOff>153670</xdr:rowOff>
    </xdr:from>
    <xdr:to>
      <xdr:col>8</xdr:col>
      <xdr:colOff>127</xdr:colOff>
      <xdr:row>68</xdr:row>
      <xdr:rowOff>153670</xdr:rowOff>
    </xdr:to>
    <xdr:cxnSp macro="_xll.PtreeEvent_ObjectClick">
      <xdr:nvCxnSpPr>
        <xdr:cNvPr id="28" name="PTObj_DBranchHLine_4_12">
          <a:extLst>
            <a:ext uri="{FF2B5EF4-FFF2-40B4-BE49-F238E27FC236}">
              <a16:creationId xmlns:a16="http://schemas.microsoft.com/office/drawing/2014/main" id="{F74D89C7-EED8-48EB-BAB7-864CB39CE1B3}"/>
            </a:ext>
          </a:extLst>
        </xdr:cNvPr>
        <xdr:cNvCxnSpPr/>
      </xdr:nvCxnSpPr>
      <xdr:spPr>
        <a:xfrm>
          <a:off x="4494022" y="10948670"/>
          <a:ext cx="382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74422</xdr:colOff>
      <xdr:row>66</xdr:row>
      <xdr:rowOff>148589</xdr:rowOff>
    </xdr:from>
    <xdr:to>
      <xdr:col>7</xdr:col>
      <xdr:colOff>226822</xdr:colOff>
      <xdr:row>68</xdr:row>
      <xdr:rowOff>153670</xdr:rowOff>
    </xdr:to>
    <xdr:cxnSp macro="_xll.PtreeEvent_ObjectClick">
      <xdr:nvCxnSpPr>
        <xdr:cNvPr id="29" name="PTObj_DBranchDLine_4_12">
          <a:extLst>
            <a:ext uri="{FF2B5EF4-FFF2-40B4-BE49-F238E27FC236}">
              <a16:creationId xmlns:a16="http://schemas.microsoft.com/office/drawing/2014/main" id="{06DE8AD4-EE6C-44E7-84B6-F4D34386DDDA}"/>
            </a:ext>
          </a:extLst>
        </xdr:cNvPr>
        <xdr:cNvCxnSpPr/>
      </xdr:nvCxnSpPr>
      <xdr:spPr>
        <a:xfrm>
          <a:off x="4341622" y="10626089"/>
          <a:ext cx="152400" cy="3225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226822</xdr:colOff>
      <xdr:row>64</xdr:row>
      <xdr:rowOff>153670</xdr:rowOff>
    </xdr:from>
    <xdr:to>
      <xdr:col>8</xdr:col>
      <xdr:colOff>127</xdr:colOff>
      <xdr:row>64</xdr:row>
      <xdr:rowOff>153670</xdr:rowOff>
    </xdr:to>
    <xdr:cxnSp macro="_xll.PtreeEvent_ObjectClick">
      <xdr:nvCxnSpPr>
        <xdr:cNvPr id="30" name="PTObj_DBranchHLine_4_11">
          <a:extLst>
            <a:ext uri="{FF2B5EF4-FFF2-40B4-BE49-F238E27FC236}">
              <a16:creationId xmlns:a16="http://schemas.microsoft.com/office/drawing/2014/main" id="{A117EB5A-7769-4DC4-9EAB-8A430D2CAF9F}"/>
            </a:ext>
          </a:extLst>
        </xdr:cNvPr>
        <xdr:cNvCxnSpPr/>
      </xdr:nvCxnSpPr>
      <xdr:spPr>
        <a:xfrm>
          <a:off x="4494022" y="10313670"/>
          <a:ext cx="382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74422</xdr:colOff>
      <xdr:row>64</xdr:row>
      <xdr:rowOff>153670</xdr:rowOff>
    </xdr:from>
    <xdr:to>
      <xdr:col>7</xdr:col>
      <xdr:colOff>226822</xdr:colOff>
      <xdr:row>66</xdr:row>
      <xdr:rowOff>148589</xdr:rowOff>
    </xdr:to>
    <xdr:cxnSp macro="_xll.PtreeEvent_ObjectClick">
      <xdr:nvCxnSpPr>
        <xdr:cNvPr id="31" name="PTObj_DBranchDLine_4_11">
          <a:extLst>
            <a:ext uri="{FF2B5EF4-FFF2-40B4-BE49-F238E27FC236}">
              <a16:creationId xmlns:a16="http://schemas.microsoft.com/office/drawing/2014/main" id="{F785C99A-5C40-4768-8358-8A13013ECEF5}"/>
            </a:ext>
          </a:extLst>
        </xdr:cNvPr>
        <xdr:cNvCxnSpPr/>
      </xdr:nvCxnSpPr>
      <xdr:spPr>
        <a:xfrm flipV="1">
          <a:off x="4341622" y="10313670"/>
          <a:ext cx="152400" cy="3124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226822</xdr:colOff>
      <xdr:row>66</xdr:row>
      <xdr:rowOff>153670</xdr:rowOff>
    </xdr:from>
    <xdr:to>
      <xdr:col>7</xdr:col>
      <xdr:colOff>127</xdr:colOff>
      <xdr:row>66</xdr:row>
      <xdr:rowOff>153670</xdr:rowOff>
    </xdr:to>
    <xdr:cxnSp macro="_xll.PtreeEvent_ObjectClick">
      <xdr:nvCxnSpPr>
        <xdr:cNvPr id="32" name="PTObj_DBranchHLine_4_10">
          <a:extLst>
            <a:ext uri="{FF2B5EF4-FFF2-40B4-BE49-F238E27FC236}">
              <a16:creationId xmlns:a16="http://schemas.microsoft.com/office/drawing/2014/main" id="{EA422C4B-C8D7-42C4-877E-635BE9BA9153}"/>
            </a:ext>
          </a:extLst>
        </xdr:cNvPr>
        <xdr:cNvCxnSpPr/>
      </xdr:nvCxnSpPr>
      <xdr:spPr>
        <a:xfrm>
          <a:off x="3884422" y="10631170"/>
          <a:ext cx="382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74422</xdr:colOff>
      <xdr:row>62</xdr:row>
      <xdr:rowOff>148590</xdr:rowOff>
    </xdr:from>
    <xdr:to>
      <xdr:col>6</xdr:col>
      <xdr:colOff>226822</xdr:colOff>
      <xdr:row>66</xdr:row>
      <xdr:rowOff>153670</xdr:rowOff>
    </xdr:to>
    <xdr:cxnSp macro="_xll.PtreeEvent_ObjectClick">
      <xdr:nvCxnSpPr>
        <xdr:cNvPr id="33" name="PTObj_DBranchDLine_4_10">
          <a:extLst>
            <a:ext uri="{FF2B5EF4-FFF2-40B4-BE49-F238E27FC236}">
              <a16:creationId xmlns:a16="http://schemas.microsoft.com/office/drawing/2014/main" id="{930B2499-E8FA-4EE3-ADA6-24D8B39DAA38}"/>
            </a:ext>
          </a:extLst>
        </xdr:cNvPr>
        <xdr:cNvCxnSpPr/>
      </xdr:nvCxnSpPr>
      <xdr:spPr>
        <a:xfrm>
          <a:off x="3732022" y="9991090"/>
          <a:ext cx="152400" cy="640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226822</xdr:colOff>
      <xdr:row>62</xdr:row>
      <xdr:rowOff>153670</xdr:rowOff>
    </xdr:from>
    <xdr:to>
      <xdr:col>6</xdr:col>
      <xdr:colOff>127</xdr:colOff>
      <xdr:row>62</xdr:row>
      <xdr:rowOff>153670</xdr:rowOff>
    </xdr:to>
    <xdr:cxnSp macro="_xll.PtreeEvent_ObjectClick">
      <xdr:nvCxnSpPr>
        <xdr:cNvPr id="34" name="PTObj_DBranchHLine_4_4">
          <a:extLst>
            <a:ext uri="{FF2B5EF4-FFF2-40B4-BE49-F238E27FC236}">
              <a16:creationId xmlns:a16="http://schemas.microsoft.com/office/drawing/2014/main" id="{8AAA57D6-0991-4B17-8178-ADD7A3504C40}"/>
            </a:ext>
          </a:extLst>
        </xdr:cNvPr>
        <xdr:cNvCxnSpPr/>
      </xdr:nvCxnSpPr>
      <xdr:spPr>
        <a:xfrm>
          <a:off x="3274822" y="9996170"/>
          <a:ext cx="382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74422</xdr:colOff>
      <xdr:row>26</xdr:row>
      <xdr:rowOff>148590</xdr:rowOff>
    </xdr:from>
    <xdr:to>
      <xdr:col>5</xdr:col>
      <xdr:colOff>226822</xdr:colOff>
      <xdr:row>62</xdr:row>
      <xdr:rowOff>153670</xdr:rowOff>
    </xdr:to>
    <xdr:cxnSp macro="_xll.PtreeEvent_ObjectClick">
      <xdr:nvCxnSpPr>
        <xdr:cNvPr id="35" name="PTObj_DBranchDLine_4_4">
          <a:extLst>
            <a:ext uri="{FF2B5EF4-FFF2-40B4-BE49-F238E27FC236}">
              <a16:creationId xmlns:a16="http://schemas.microsoft.com/office/drawing/2014/main" id="{A0B146B5-5E28-46C7-B9DD-24FA225B21FC}"/>
            </a:ext>
          </a:extLst>
        </xdr:cNvPr>
        <xdr:cNvCxnSpPr/>
      </xdr:nvCxnSpPr>
      <xdr:spPr>
        <a:xfrm>
          <a:off x="3122422" y="4276090"/>
          <a:ext cx="152400" cy="5720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226822</xdr:colOff>
      <xdr:row>32</xdr:row>
      <xdr:rowOff>153670</xdr:rowOff>
    </xdr:from>
    <xdr:to>
      <xdr:col>8</xdr:col>
      <xdr:colOff>127</xdr:colOff>
      <xdr:row>32</xdr:row>
      <xdr:rowOff>153670</xdr:rowOff>
    </xdr:to>
    <xdr:cxnSp macro="_xll.PtreeEvent_ObjectClick">
      <xdr:nvCxnSpPr>
        <xdr:cNvPr id="36" name="PTObj_DBranchHLine_4_8">
          <a:extLst>
            <a:ext uri="{FF2B5EF4-FFF2-40B4-BE49-F238E27FC236}">
              <a16:creationId xmlns:a16="http://schemas.microsoft.com/office/drawing/2014/main" id="{348441BF-534A-4156-B3C6-21BDB1A2558A}"/>
            </a:ext>
          </a:extLst>
        </xdr:cNvPr>
        <xdr:cNvCxnSpPr/>
      </xdr:nvCxnSpPr>
      <xdr:spPr>
        <a:xfrm>
          <a:off x="4494022" y="5233670"/>
          <a:ext cx="382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74422</xdr:colOff>
      <xdr:row>30</xdr:row>
      <xdr:rowOff>148590</xdr:rowOff>
    </xdr:from>
    <xdr:to>
      <xdr:col>7</xdr:col>
      <xdr:colOff>226822</xdr:colOff>
      <xdr:row>32</xdr:row>
      <xdr:rowOff>153670</xdr:rowOff>
    </xdr:to>
    <xdr:cxnSp macro="_xll.PtreeEvent_ObjectClick">
      <xdr:nvCxnSpPr>
        <xdr:cNvPr id="37" name="PTObj_DBranchDLine_4_8">
          <a:extLst>
            <a:ext uri="{FF2B5EF4-FFF2-40B4-BE49-F238E27FC236}">
              <a16:creationId xmlns:a16="http://schemas.microsoft.com/office/drawing/2014/main" id="{4919249B-5A14-4959-AB83-9FCDF52C0C2A}"/>
            </a:ext>
          </a:extLst>
        </xdr:cNvPr>
        <xdr:cNvCxnSpPr/>
      </xdr:nvCxnSpPr>
      <xdr:spPr>
        <a:xfrm>
          <a:off x="4341622" y="4911090"/>
          <a:ext cx="152400" cy="3225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226822</xdr:colOff>
      <xdr:row>28</xdr:row>
      <xdr:rowOff>153670</xdr:rowOff>
    </xdr:from>
    <xdr:to>
      <xdr:col>8</xdr:col>
      <xdr:colOff>127</xdr:colOff>
      <xdr:row>28</xdr:row>
      <xdr:rowOff>153670</xdr:rowOff>
    </xdr:to>
    <xdr:cxnSp macro="_xll.PtreeEvent_ObjectClick">
      <xdr:nvCxnSpPr>
        <xdr:cNvPr id="38" name="PTObj_DBranchHLine_4_7">
          <a:extLst>
            <a:ext uri="{FF2B5EF4-FFF2-40B4-BE49-F238E27FC236}">
              <a16:creationId xmlns:a16="http://schemas.microsoft.com/office/drawing/2014/main" id="{D00AD474-0EA4-4FD2-8695-0CFACC9B681A}"/>
            </a:ext>
          </a:extLst>
        </xdr:cNvPr>
        <xdr:cNvCxnSpPr/>
      </xdr:nvCxnSpPr>
      <xdr:spPr>
        <a:xfrm>
          <a:off x="4494022" y="4598670"/>
          <a:ext cx="382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74422</xdr:colOff>
      <xdr:row>28</xdr:row>
      <xdr:rowOff>153670</xdr:rowOff>
    </xdr:from>
    <xdr:to>
      <xdr:col>7</xdr:col>
      <xdr:colOff>226822</xdr:colOff>
      <xdr:row>30</xdr:row>
      <xdr:rowOff>148590</xdr:rowOff>
    </xdr:to>
    <xdr:cxnSp macro="_xll.PtreeEvent_ObjectClick">
      <xdr:nvCxnSpPr>
        <xdr:cNvPr id="39" name="PTObj_DBranchDLine_4_7">
          <a:extLst>
            <a:ext uri="{FF2B5EF4-FFF2-40B4-BE49-F238E27FC236}">
              <a16:creationId xmlns:a16="http://schemas.microsoft.com/office/drawing/2014/main" id="{E7D86711-84DA-4CED-A0CA-88AF7F481355}"/>
            </a:ext>
          </a:extLst>
        </xdr:cNvPr>
        <xdr:cNvCxnSpPr/>
      </xdr:nvCxnSpPr>
      <xdr:spPr>
        <a:xfrm flipV="1">
          <a:off x="4341622" y="4598670"/>
          <a:ext cx="152400" cy="3124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226822</xdr:colOff>
      <xdr:row>30</xdr:row>
      <xdr:rowOff>153670</xdr:rowOff>
    </xdr:from>
    <xdr:to>
      <xdr:col>7</xdr:col>
      <xdr:colOff>127</xdr:colOff>
      <xdr:row>30</xdr:row>
      <xdr:rowOff>153670</xdr:rowOff>
    </xdr:to>
    <xdr:cxnSp macro="_xll.PtreeEvent_ObjectClick">
      <xdr:nvCxnSpPr>
        <xdr:cNvPr id="40" name="PTObj_DBranchHLine_4_5">
          <a:extLst>
            <a:ext uri="{FF2B5EF4-FFF2-40B4-BE49-F238E27FC236}">
              <a16:creationId xmlns:a16="http://schemas.microsoft.com/office/drawing/2014/main" id="{8C767AE3-E705-4B80-8E3F-719D747CC8C0}"/>
            </a:ext>
          </a:extLst>
        </xdr:cNvPr>
        <xdr:cNvCxnSpPr/>
      </xdr:nvCxnSpPr>
      <xdr:spPr>
        <a:xfrm>
          <a:off x="3884422" y="4916170"/>
          <a:ext cx="382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74422</xdr:colOff>
      <xdr:row>30</xdr:row>
      <xdr:rowOff>153670</xdr:rowOff>
    </xdr:from>
    <xdr:to>
      <xdr:col>6</xdr:col>
      <xdr:colOff>226822</xdr:colOff>
      <xdr:row>34</xdr:row>
      <xdr:rowOff>148590</xdr:rowOff>
    </xdr:to>
    <xdr:cxnSp macro="_xll.PtreeEvent_ObjectClick">
      <xdr:nvCxnSpPr>
        <xdr:cNvPr id="41" name="PTObj_DBranchDLine_4_5">
          <a:extLst>
            <a:ext uri="{FF2B5EF4-FFF2-40B4-BE49-F238E27FC236}">
              <a16:creationId xmlns:a16="http://schemas.microsoft.com/office/drawing/2014/main" id="{14796AFF-1422-4B7C-AE6B-649949359A91}"/>
            </a:ext>
          </a:extLst>
        </xdr:cNvPr>
        <xdr:cNvCxnSpPr/>
      </xdr:nvCxnSpPr>
      <xdr:spPr>
        <a:xfrm flipV="1">
          <a:off x="3732022" y="4916170"/>
          <a:ext cx="152400" cy="629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226822</xdr:colOff>
      <xdr:row>34</xdr:row>
      <xdr:rowOff>153670</xdr:rowOff>
    </xdr:from>
    <xdr:to>
      <xdr:col>6</xdr:col>
      <xdr:colOff>127</xdr:colOff>
      <xdr:row>34</xdr:row>
      <xdr:rowOff>153670</xdr:rowOff>
    </xdr:to>
    <xdr:cxnSp macro="_xll.PtreeEvent_ObjectClick">
      <xdr:nvCxnSpPr>
        <xdr:cNvPr id="42" name="PTObj_DBranchHLine_4_3">
          <a:extLst>
            <a:ext uri="{FF2B5EF4-FFF2-40B4-BE49-F238E27FC236}">
              <a16:creationId xmlns:a16="http://schemas.microsoft.com/office/drawing/2014/main" id="{1A3CA24B-5496-46A2-9FED-8EFE019EE2D3}"/>
            </a:ext>
          </a:extLst>
        </xdr:cNvPr>
        <xdr:cNvCxnSpPr/>
      </xdr:nvCxnSpPr>
      <xdr:spPr>
        <a:xfrm>
          <a:off x="3274822" y="5551170"/>
          <a:ext cx="382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74422</xdr:colOff>
      <xdr:row>26</xdr:row>
      <xdr:rowOff>148590</xdr:rowOff>
    </xdr:from>
    <xdr:to>
      <xdr:col>5</xdr:col>
      <xdr:colOff>226822</xdr:colOff>
      <xdr:row>34</xdr:row>
      <xdr:rowOff>153670</xdr:rowOff>
    </xdr:to>
    <xdr:cxnSp macro="_xll.PtreeEvent_ObjectClick">
      <xdr:nvCxnSpPr>
        <xdr:cNvPr id="43" name="PTObj_DBranchDLine_4_3">
          <a:extLst>
            <a:ext uri="{FF2B5EF4-FFF2-40B4-BE49-F238E27FC236}">
              <a16:creationId xmlns:a16="http://schemas.microsoft.com/office/drawing/2014/main" id="{03040945-D862-4461-883C-F9029F988EA7}"/>
            </a:ext>
          </a:extLst>
        </xdr:cNvPr>
        <xdr:cNvCxnSpPr/>
      </xdr:nvCxnSpPr>
      <xdr:spPr>
        <a:xfrm>
          <a:off x="3122422" y="4276090"/>
          <a:ext cx="152400" cy="1275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226822</xdr:colOff>
      <xdr:row>24</xdr:row>
      <xdr:rowOff>153670</xdr:rowOff>
    </xdr:from>
    <xdr:to>
      <xdr:col>6</xdr:col>
      <xdr:colOff>127</xdr:colOff>
      <xdr:row>24</xdr:row>
      <xdr:rowOff>153670</xdr:rowOff>
    </xdr:to>
    <xdr:cxnSp macro="_xll.PtreeEvent_ObjectClick">
      <xdr:nvCxnSpPr>
        <xdr:cNvPr id="44" name="PTObj_DBranchHLine_4_2">
          <a:extLst>
            <a:ext uri="{FF2B5EF4-FFF2-40B4-BE49-F238E27FC236}">
              <a16:creationId xmlns:a16="http://schemas.microsoft.com/office/drawing/2014/main" id="{D5901DA5-E965-4DBA-91E0-1F2166A37ADE}"/>
            </a:ext>
          </a:extLst>
        </xdr:cNvPr>
        <xdr:cNvCxnSpPr/>
      </xdr:nvCxnSpPr>
      <xdr:spPr>
        <a:xfrm>
          <a:off x="3274822" y="3963670"/>
          <a:ext cx="382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74422</xdr:colOff>
      <xdr:row>24</xdr:row>
      <xdr:rowOff>153670</xdr:rowOff>
    </xdr:from>
    <xdr:to>
      <xdr:col>5</xdr:col>
      <xdr:colOff>226822</xdr:colOff>
      <xdr:row>26</xdr:row>
      <xdr:rowOff>148590</xdr:rowOff>
    </xdr:to>
    <xdr:cxnSp macro="_xll.PtreeEvent_ObjectClick">
      <xdr:nvCxnSpPr>
        <xdr:cNvPr id="45" name="PTObj_DBranchDLine_4_2">
          <a:extLst>
            <a:ext uri="{FF2B5EF4-FFF2-40B4-BE49-F238E27FC236}">
              <a16:creationId xmlns:a16="http://schemas.microsoft.com/office/drawing/2014/main" id="{047E4B07-DCE0-41D7-A603-545B3A500E1B}"/>
            </a:ext>
          </a:extLst>
        </xdr:cNvPr>
        <xdr:cNvCxnSpPr/>
      </xdr:nvCxnSpPr>
      <xdr:spPr>
        <a:xfrm flipV="1">
          <a:off x="3122422" y="3963670"/>
          <a:ext cx="152400" cy="3124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177800</xdr:colOff>
      <xdr:row>26</xdr:row>
      <xdr:rowOff>153670</xdr:rowOff>
    </xdr:from>
    <xdr:to>
      <xdr:col>5</xdr:col>
      <xdr:colOff>127</xdr:colOff>
      <xdr:row>26</xdr:row>
      <xdr:rowOff>153670</xdr:rowOff>
    </xdr:to>
    <xdr:cxnSp macro="_xll.PtreeEvent_ObjectClick">
      <xdr:nvCxnSpPr>
        <xdr:cNvPr id="46" name="PTObj_DBranchHLine_4_1">
          <a:extLst>
            <a:ext uri="{FF2B5EF4-FFF2-40B4-BE49-F238E27FC236}">
              <a16:creationId xmlns:a16="http://schemas.microsoft.com/office/drawing/2014/main" id="{70BB92BB-6AF9-4E34-B898-95DF65752B93}"/>
            </a:ext>
          </a:extLst>
        </xdr:cNvPr>
        <xdr:cNvCxnSpPr/>
      </xdr:nvCxnSpPr>
      <xdr:spPr>
        <a:xfrm>
          <a:off x="2616200" y="4281170"/>
          <a:ext cx="43192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127</xdr:colOff>
      <xdr:row>26</xdr:row>
      <xdr:rowOff>74295</xdr:rowOff>
    </xdr:from>
    <xdr:ext cx="158750" cy="156790"/>
    <xdr:sp macro="_xll.PtreeEvent_ObjectClick" textlink="">
      <xdr:nvSpPr>
        <xdr:cNvPr id="47" name="PTObj_DNode_4_1">
          <a:extLst>
            <a:ext uri="{FF2B5EF4-FFF2-40B4-BE49-F238E27FC236}">
              <a16:creationId xmlns:a16="http://schemas.microsoft.com/office/drawing/2014/main" id="{D4C5070C-07B9-4B3B-A60D-E84F5D45EA6B}"/>
            </a:ext>
          </a:extLst>
        </xdr:cNvPr>
        <xdr:cNvSpPr/>
      </xdr:nvSpPr>
      <xdr:spPr>
        <a:xfrm>
          <a:off x="3048127" y="4201795"/>
          <a:ext cx="158750" cy="15679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4</xdr:col>
      <xdr:colOff>215900</xdr:colOff>
      <xdr:row>26</xdr:row>
      <xdr:rowOff>63357</xdr:rowOff>
    </xdr:from>
    <xdr:ext cx="408189" cy="180627"/>
    <xdr:sp macro="_xll.PtreeEvent_ObjectClick" textlink="">
      <xdr:nvSpPr>
        <xdr:cNvPr id="48" name="PTObj_DBranchName_4_1">
          <a:extLst>
            <a:ext uri="{FF2B5EF4-FFF2-40B4-BE49-F238E27FC236}">
              <a16:creationId xmlns:a16="http://schemas.microsoft.com/office/drawing/2014/main" id="{A0FAC5B1-33A9-4C45-9570-5DF8B13FD385}"/>
            </a:ext>
          </a:extLst>
        </xdr:cNvPr>
        <xdr:cNvSpPr txBox="1"/>
      </xdr:nvSpPr>
      <xdr:spPr>
        <a:xfrm>
          <a:off x="2654300" y="4190857"/>
          <a:ext cx="40818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Decision</a:t>
          </a:r>
        </a:p>
      </xdr:txBody>
    </xdr:sp>
    <xdr:clientData/>
  </xdr:oneCellAnchor>
  <xdr:oneCellAnchor>
    <xdr:from>
      <xdr:col>6</xdr:col>
      <xdr:colOff>127</xdr:colOff>
      <xdr:row>24</xdr:row>
      <xdr:rowOff>74295</xdr:rowOff>
    </xdr:from>
    <xdr:ext cx="158750" cy="156790"/>
    <xdr:sp macro="_xll.PtreeEvent_ObjectClick" textlink="">
      <xdr:nvSpPr>
        <xdr:cNvPr id="49" name="PTObj_DNode_4_2">
          <a:extLst>
            <a:ext uri="{FF2B5EF4-FFF2-40B4-BE49-F238E27FC236}">
              <a16:creationId xmlns:a16="http://schemas.microsoft.com/office/drawing/2014/main" id="{24E5CEE6-6655-4703-B4B7-92708D13BD0A}"/>
            </a:ext>
          </a:extLst>
        </xdr:cNvPr>
        <xdr:cNvSpPr/>
      </xdr:nvSpPr>
      <xdr:spPr>
        <a:xfrm rot="-5400000">
          <a:off x="3658707" y="3883315"/>
          <a:ext cx="156790" cy="1587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5</xdr:col>
      <xdr:colOff>264922</xdr:colOff>
      <xdr:row>24</xdr:row>
      <xdr:rowOff>63357</xdr:rowOff>
    </xdr:from>
    <xdr:ext cx="200632" cy="180627"/>
    <xdr:sp macro="_xll.PtreeEvent_ObjectClick" textlink="">
      <xdr:nvSpPr>
        <xdr:cNvPr id="50" name="PTObj_DBranchName_4_2">
          <a:extLst>
            <a:ext uri="{FF2B5EF4-FFF2-40B4-BE49-F238E27FC236}">
              <a16:creationId xmlns:a16="http://schemas.microsoft.com/office/drawing/2014/main" id="{0DC07362-BEA0-41BA-AE68-92701B4C333B}"/>
            </a:ext>
          </a:extLst>
        </xdr:cNvPr>
        <xdr:cNvSpPr txBox="1"/>
      </xdr:nvSpPr>
      <xdr:spPr>
        <a:xfrm>
          <a:off x="3312922" y="3873357"/>
          <a:ext cx="20063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</a:t>
          </a:r>
        </a:p>
      </xdr:txBody>
    </xdr:sp>
    <xdr:clientData/>
  </xdr:oneCellAnchor>
  <xdr:oneCellAnchor>
    <xdr:from>
      <xdr:col>6</xdr:col>
      <xdr:colOff>127</xdr:colOff>
      <xdr:row>34</xdr:row>
      <xdr:rowOff>74295</xdr:rowOff>
    </xdr:from>
    <xdr:ext cx="158750" cy="156790"/>
    <xdr:sp macro="_xll.PtreeEvent_ObjectClick" textlink="">
      <xdr:nvSpPr>
        <xdr:cNvPr id="51" name="PTObj_DNode_4_3">
          <a:extLst>
            <a:ext uri="{FF2B5EF4-FFF2-40B4-BE49-F238E27FC236}">
              <a16:creationId xmlns:a16="http://schemas.microsoft.com/office/drawing/2014/main" id="{78959164-63E9-48AA-9CBE-86ED4FDA9D63}"/>
            </a:ext>
          </a:extLst>
        </xdr:cNvPr>
        <xdr:cNvSpPr/>
      </xdr:nvSpPr>
      <xdr:spPr>
        <a:xfrm>
          <a:off x="3657727" y="5471795"/>
          <a:ext cx="158750" cy="15679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5</xdr:col>
      <xdr:colOff>264922</xdr:colOff>
      <xdr:row>34</xdr:row>
      <xdr:rowOff>63357</xdr:rowOff>
    </xdr:from>
    <xdr:ext cx="585288" cy="180627"/>
    <xdr:sp macro="_xll.PtreeEvent_ObjectClick" textlink="">
      <xdr:nvSpPr>
        <xdr:cNvPr id="52" name="PTObj_DBranchName_4_3">
          <a:extLst>
            <a:ext uri="{FF2B5EF4-FFF2-40B4-BE49-F238E27FC236}">
              <a16:creationId xmlns:a16="http://schemas.microsoft.com/office/drawing/2014/main" id="{D3D1AC4F-3236-4B78-A177-57EBE744F17A}"/>
            </a:ext>
          </a:extLst>
        </xdr:cNvPr>
        <xdr:cNvSpPr txBox="1"/>
      </xdr:nvSpPr>
      <xdr:spPr>
        <a:xfrm>
          <a:off x="3312922" y="5460857"/>
          <a:ext cx="58528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Hotel Permit</a:t>
          </a:r>
        </a:p>
      </xdr:txBody>
    </xdr:sp>
    <xdr:clientData/>
  </xdr:oneCellAnchor>
  <xdr:oneCellAnchor>
    <xdr:from>
      <xdr:col>7</xdr:col>
      <xdr:colOff>127</xdr:colOff>
      <xdr:row>30</xdr:row>
      <xdr:rowOff>74295</xdr:rowOff>
    </xdr:from>
    <xdr:ext cx="158750" cy="156790"/>
    <xdr:sp macro="_xll.PtreeEvent_ObjectClick" textlink="">
      <xdr:nvSpPr>
        <xdr:cNvPr id="53" name="PTObj_DNode_4_5">
          <a:extLst>
            <a:ext uri="{FF2B5EF4-FFF2-40B4-BE49-F238E27FC236}">
              <a16:creationId xmlns:a16="http://schemas.microsoft.com/office/drawing/2014/main" id="{F4644ACE-A104-42B1-B06A-AE415C4B4A0D}"/>
            </a:ext>
          </a:extLst>
        </xdr:cNvPr>
        <xdr:cNvSpPr/>
      </xdr:nvSpPr>
      <xdr:spPr>
        <a:xfrm>
          <a:off x="4267327" y="4836795"/>
          <a:ext cx="158750" cy="15679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6</xdr:col>
      <xdr:colOff>264922</xdr:colOff>
      <xdr:row>30</xdr:row>
      <xdr:rowOff>63357</xdr:rowOff>
    </xdr:from>
    <xdr:ext cx="463845" cy="180627"/>
    <xdr:sp macro="_xll.PtreeEvent_ObjectClick" textlink="">
      <xdr:nvSpPr>
        <xdr:cNvPr id="54" name="PTObj_DBranchName_4_5">
          <a:extLst>
            <a:ext uri="{FF2B5EF4-FFF2-40B4-BE49-F238E27FC236}">
              <a16:creationId xmlns:a16="http://schemas.microsoft.com/office/drawing/2014/main" id="{50EBFD8C-CC79-4844-A2A4-B022435CACC1}"/>
            </a:ext>
          </a:extLst>
        </xdr:cNvPr>
        <xdr:cNvSpPr txBox="1"/>
      </xdr:nvSpPr>
      <xdr:spPr>
        <a:xfrm>
          <a:off x="3922522" y="4825857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oneCellAnchor>
    <xdr:from>
      <xdr:col>8</xdr:col>
      <xdr:colOff>127</xdr:colOff>
      <xdr:row>28</xdr:row>
      <xdr:rowOff>74295</xdr:rowOff>
    </xdr:from>
    <xdr:ext cx="158750" cy="156790"/>
    <xdr:sp macro="_xll.PtreeEvent_ObjectClick" textlink="">
      <xdr:nvSpPr>
        <xdr:cNvPr id="55" name="PTObj_DNode_4_7">
          <a:extLst>
            <a:ext uri="{FF2B5EF4-FFF2-40B4-BE49-F238E27FC236}">
              <a16:creationId xmlns:a16="http://schemas.microsoft.com/office/drawing/2014/main" id="{A4728515-302B-4F26-8706-7F39F6948756}"/>
            </a:ext>
          </a:extLst>
        </xdr:cNvPr>
        <xdr:cNvSpPr/>
      </xdr:nvSpPr>
      <xdr:spPr>
        <a:xfrm rot="-5400000">
          <a:off x="4877907" y="4518315"/>
          <a:ext cx="156790" cy="1587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7</xdr:col>
      <xdr:colOff>264922</xdr:colOff>
      <xdr:row>28</xdr:row>
      <xdr:rowOff>63357</xdr:rowOff>
    </xdr:from>
    <xdr:ext cx="621580" cy="180627"/>
    <xdr:sp macro="_xll.PtreeEvent_ObjectClick" textlink="">
      <xdr:nvSpPr>
        <xdr:cNvPr id="56" name="PTObj_DBranchName_4_7">
          <a:extLst>
            <a:ext uri="{FF2B5EF4-FFF2-40B4-BE49-F238E27FC236}">
              <a16:creationId xmlns:a16="http://schemas.microsoft.com/office/drawing/2014/main" id="{DBE111E4-1D61-443D-B4A4-4FF5F0B40C5A}"/>
            </a:ext>
          </a:extLst>
        </xdr:cNvPr>
        <xdr:cNvSpPr txBox="1"/>
      </xdr:nvSpPr>
      <xdr:spPr>
        <a:xfrm>
          <a:off x="4532122" y="4508357"/>
          <a:ext cx="62158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ECOGROWTH</a:t>
          </a:r>
        </a:p>
      </xdr:txBody>
    </xdr:sp>
    <xdr:clientData/>
  </xdr:oneCellAnchor>
  <xdr:oneCellAnchor>
    <xdr:from>
      <xdr:col>8</xdr:col>
      <xdr:colOff>127</xdr:colOff>
      <xdr:row>32</xdr:row>
      <xdr:rowOff>74295</xdr:rowOff>
    </xdr:from>
    <xdr:ext cx="158750" cy="156790"/>
    <xdr:sp macro="_xll.PtreeEvent_ObjectClick" textlink="">
      <xdr:nvSpPr>
        <xdr:cNvPr id="57" name="PTObj_DNode_4_8">
          <a:extLst>
            <a:ext uri="{FF2B5EF4-FFF2-40B4-BE49-F238E27FC236}">
              <a16:creationId xmlns:a16="http://schemas.microsoft.com/office/drawing/2014/main" id="{698260CB-36B8-4337-8F06-8118808794CE}"/>
            </a:ext>
          </a:extLst>
        </xdr:cNvPr>
        <xdr:cNvSpPr/>
      </xdr:nvSpPr>
      <xdr:spPr>
        <a:xfrm rot="-5400000">
          <a:off x="4877907" y="5153315"/>
          <a:ext cx="156790" cy="1587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7</xdr:col>
      <xdr:colOff>264922</xdr:colOff>
      <xdr:row>32</xdr:row>
      <xdr:rowOff>63357</xdr:rowOff>
    </xdr:from>
    <xdr:ext cx="579198" cy="180627"/>
    <xdr:sp macro="_xll.PtreeEvent_ObjectClick" textlink="">
      <xdr:nvSpPr>
        <xdr:cNvPr id="58" name="PTObj_DBranchName_4_8">
          <a:extLst>
            <a:ext uri="{FF2B5EF4-FFF2-40B4-BE49-F238E27FC236}">
              <a16:creationId xmlns:a16="http://schemas.microsoft.com/office/drawing/2014/main" id="{CDE4FA95-87AE-480B-8B38-321E7A56B60E}"/>
            </a:ext>
          </a:extLst>
        </xdr:cNvPr>
        <xdr:cNvSpPr txBox="1"/>
      </xdr:nvSpPr>
      <xdr:spPr>
        <a:xfrm>
          <a:off x="4532122" y="5143357"/>
          <a:ext cx="57919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ECUDECLINE</a:t>
          </a:r>
        </a:p>
      </xdr:txBody>
    </xdr:sp>
    <xdr:clientData/>
  </xdr:oneCellAnchor>
  <xdr:oneCellAnchor>
    <xdr:from>
      <xdr:col>6</xdr:col>
      <xdr:colOff>127</xdr:colOff>
      <xdr:row>62</xdr:row>
      <xdr:rowOff>74295</xdr:rowOff>
    </xdr:from>
    <xdr:ext cx="158750" cy="156790"/>
    <xdr:sp macro="_xll.PtreeEvent_ObjectClick" textlink="">
      <xdr:nvSpPr>
        <xdr:cNvPr id="59" name="PTObj_DNode_4_4">
          <a:extLst>
            <a:ext uri="{FF2B5EF4-FFF2-40B4-BE49-F238E27FC236}">
              <a16:creationId xmlns:a16="http://schemas.microsoft.com/office/drawing/2014/main" id="{C01B458A-6129-413E-A80E-E6267DD65C9B}"/>
            </a:ext>
          </a:extLst>
        </xdr:cNvPr>
        <xdr:cNvSpPr/>
      </xdr:nvSpPr>
      <xdr:spPr>
        <a:xfrm>
          <a:off x="3657727" y="9916795"/>
          <a:ext cx="158750" cy="15679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5</xdr:col>
      <xdr:colOff>264922</xdr:colOff>
      <xdr:row>62</xdr:row>
      <xdr:rowOff>63357</xdr:rowOff>
    </xdr:from>
    <xdr:ext cx="606769" cy="180627"/>
    <xdr:sp macro="_xll.PtreeEvent_ObjectClick" textlink="">
      <xdr:nvSpPr>
        <xdr:cNvPr id="60" name="PTObj_DBranchName_4_4">
          <a:extLst>
            <a:ext uri="{FF2B5EF4-FFF2-40B4-BE49-F238E27FC236}">
              <a16:creationId xmlns:a16="http://schemas.microsoft.com/office/drawing/2014/main" id="{2A4B90E7-F4B4-4CEC-AE30-A08CC6BC8F52}"/>
            </a:ext>
          </a:extLst>
        </xdr:cNvPr>
        <xdr:cNvSpPr txBox="1"/>
      </xdr:nvSpPr>
      <xdr:spPr>
        <a:xfrm>
          <a:off x="3312922" y="9905857"/>
          <a:ext cx="60676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Office Permit</a:t>
          </a:r>
        </a:p>
      </xdr:txBody>
    </xdr:sp>
    <xdr:clientData/>
  </xdr:oneCellAnchor>
  <xdr:oneCellAnchor>
    <xdr:from>
      <xdr:col>7</xdr:col>
      <xdr:colOff>127</xdr:colOff>
      <xdr:row>66</xdr:row>
      <xdr:rowOff>74295</xdr:rowOff>
    </xdr:from>
    <xdr:ext cx="158750" cy="156790"/>
    <xdr:sp macro="_xll.PtreeEvent_ObjectClick" textlink="">
      <xdr:nvSpPr>
        <xdr:cNvPr id="61" name="PTObj_DNode_4_10">
          <a:extLst>
            <a:ext uri="{FF2B5EF4-FFF2-40B4-BE49-F238E27FC236}">
              <a16:creationId xmlns:a16="http://schemas.microsoft.com/office/drawing/2014/main" id="{00B98A16-AE99-481B-B162-78BFD37A66BF}"/>
            </a:ext>
          </a:extLst>
        </xdr:cNvPr>
        <xdr:cNvSpPr/>
      </xdr:nvSpPr>
      <xdr:spPr>
        <a:xfrm>
          <a:off x="4267327" y="10551795"/>
          <a:ext cx="158750" cy="15679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6</xdr:col>
      <xdr:colOff>264922</xdr:colOff>
      <xdr:row>66</xdr:row>
      <xdr:rowOff>63357</xdr:rowOff>
    </xdr:from>
    <xdr:ext cx="420500" cy="180627"/>
    <xdr:sp macro="_xll.PtreeEvent_ObjectClick" textlink="">
      <xdr:nvSpPr>
        <xdr:cNvPr id="62" name="PTObj_DBranchName_4_10">
          <a:extLst>
            <a:ext uri="{FF2B5EF4-FFF2-40B4-BE49-F238E27FC236}">
              <a16:creationId xmlns:a16="http://schemas.microsoft.com/office/drawing/2014/main" id="{0C739B88-9CB1-4523-A8F1-37CB5B9BDB22}"/>
            </a:ext>
          </a:extLst>
        </xdr:cNvPr>
        <xdr:cNvSpPr txBox="1"/>
      </xdr:nvSpPr>
      <xdr:spPr>
        <a:xfrm>
          <a:off x="3922522" y="10540857"/>
          <a:ext cx="4205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Rejected</a:t>
          </a:r>
        </a:p>
      </xdr:txBody>
    </xdr:sp>
    <xdr:clientData/>
  </xdr:oneCellAnchor>
  <xdr:oneCellAnchor>
    <xdr:from>
      <xdr:col>8</xdr:col>
      <xdr:colOff>127</xdr:colOff>
      <xdr:row>64</xdr:row>
      <xdr:rowOff>74295</xdr:rowOff>
    </xdr:from>
    <xdr:ext cx="158750" cy="156790"/>
    <xdr:sp macro="_xll.PtreeEvent_ObjectClick" textlink="">
      <xdr:nvSpPr>
        <xdr:cNvPr id="63" name="PTObj_DNode_4_11">
          <a:extLst>
            <a:ext uri="{FF2B5EF4-FFF2-40B4-BE49-F238E27FC236}">
              <a16:creationId xmlns:a16="http://schemas.microsoft.com/office/drawing/2014/main" id="{34C25973-F5E8-44B6-9C2E-F9AB8B493625}"/>
            </a:ext>
          </a:extLst>
        </xdr:cNvPr>
        <xdr:cNvSpPr/>
      </xdr:nvSpPr>
      <xdr:spPr>
        <a:xfrm rot="-5400000">
          <a:off x="4877907" y="10233315"/>
          <a:ext cx="156790" cy="1587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7</xdr:col>
      <xdr:colOff>264922</xdr:colOff>
      <xdr:row>64</xdr:row>
      <xdr:rowOff>63357</xdr:rowOff>
    </xdr:from>
    <xdr:ext cx="746359" cy="180627"/>
    <xdr:sp macro="_xll.PtreeEvent_ObjectClick" textlink="">
      <xdr:nvSpPr>
        <xdr:cNvPr id="64" name="PTObj_DBranchName_4_11">
          <a:extLst>
            <a:ext uri="{FF2B5EF4-FFF2-40B4-BE49-F238E27FC236}">
              <a16:creationId xmlns:a16="http://schemas.microsoft.com/office/drawing/2014/main" id="{E42BB207-74A1-4AD9-BFEE-4F958FC4C641}"/>
            </a:ext>
          </a:extLst>
        </xdr:cNvPr>
        <xdr:cNvSpPr txBox="1"/>
      </xdr:nvSpPr>
      <xdr:spPr>
        <a:xfrm>
          <a:off x="4532122" y="10223357"/>
          <a:ext cx="74635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LEASE to College</a:t>
          </a:r>
        </a:p>
      </xdr:txBody>
    </xdr:sp>
    <xdr:clientData/>
  </xdr:oneCellAnchor>
  <xdr:oneCellAnchor>
    <xdr:from>
      <xdr:col>8</xdr:col>
      <xdr:colOff>127</xdr:colOff>
      <xdr:row>68</xdr:row>
      <xdr:rowOff>74295</xdr:rowOff>
    </xdr:from>
    <xdr:ext cx="158750" cy="156791"/>
    <xdr:sp macro="_xll.PtreeEvent_ObjectClick" textlink="">
      <xdr:nvSpPr>
        <xdr:cNvPr id="65" name="PTObj_DNode_4_12">
          <a:extLst>
            <a:ext uri="{FF2B5EF4-FFF2-40B4-BE49-F238E27FC236}">
              <a16:creationId xmlns:a16="http://schemas.microsoft.com/office/drawing/2014/main" id="{04D90E3D-F412-462B-9917-4999085AFF4F}"/>
            </a:ext>
          </a:extLst>
        </xdr:cNvPr>
        <xdr:cNvSpPr/>
      </xdr:nvSpPr>
      <xdr:spPr>
        <a:xfrm rot="-5400000">
          <a:off x="4877906" y="10868316"/>
          <a:ext cx="156791" cy="1587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7</xdr:col>
      <xdr:colOff>264922</xdr:colOff>
      <xdr:row>68</xdr:row>
      <xdr:rowOff>63357</xdr:rowOff>
    </xdr:from>
    <xdr:ext cx="698589" cy="180627"/>
    <xdr:sp macro="_xll.PtreeEvent_ObjectClick" textlink="">
      <xdr:nvSpPr>
        <xdr:cNvPr id="66" name="PTObj_DBranchName_4_12">
          <a:extLst>
            <a:ext uri="{FF2B5EF4-FFF2-40B4-BE49-F238E27FC236}">
              <a16:creationId xmlns:a16="http://schemas.microsoft.com/office/drawing/2014/main" id="{F9C1F86F-CA5B-4B95-8217-FAC670823037}"/>
            </a:ext>
          </a:extLst>
        </xdr:cNvPr>
        <xdr:cNvSpPr txBox="1"/>
      </xdr:nvSpPr>
      <xdr:spPr>
        <a:xfrm>
          <a:off x="4532122" y="10858357"/>
          <a:ext cx="69858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to College</a:t>
          </a:r>
        </a:p>
      </xdr:txBody>
    </xdr:sp>
    <xdr:clientData/>
  </xdr:oneCellAnchor>
  <xdr:oneCellAnchor>
    <xdr:from>
      <xdr:col>7</xdr:col>
      <xdr:colOff>127</xdr:colOff>
      <xdr:row>50</xdr:row>
      <xdr:rowOff>74295</xdr:rowOff>
    </xdr:from>
    <xdr:ext cx="158750" cy="156790"/>
    <xdr:sp macro="_xll.PtreeEvent_ObjectClick" textlink="">
      <xdr:nvSpPr>
        <xdr:cNvPr id="67" name="PTObj_DNode_4_6">
          <a:extLst>
            <a:ext uri="{FF2B5EF4-FFF2-40B4-BE49-F238E27FC236}">
              <a16:creationId xmlns:a16="http://schemas.microsoft.com/office/drawing/2014/main" id="{D61829C1-D007-4E70-BDAD-34870EDE5202}"/>
            </a:ext>
          </a:extLst>
        </xdr:cNvPr>
        <xdr:cNvSpPr/>
      </xdr:nvSpPr>
      <xdr:spPr>
        <a:xfrm>
          <a:off x="4267327" y="8011795"/>
          <a:ext cx="158750" cy="15679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6</xdr:col>
      <xdr:colOff>264922</xdr:colOff>
      <xdr:row>50</xdr:row>
      <xdr:rowOff>63357</xdr:rowOff>
    </xdr:from>
    <xdr:ext cx="420500" cy="180627"/>
    <xdr:sp macro="_xll.PtreeEvent_ObjectClick" textlink="">
      <xdr:nvSpPr>
        <xdr:cNvPr id="68" name="PTObj_DBranchName_4_6">
          <a:extLst>
            <a:ext uri="{FF2B5EF4-FFF2-40B4-BE49-F238E27FC236}">
              <a16:creationId xmlns:a16="http://schemas.microsoft.com/office/drawing/2014/main" id="{17B8E389-B64B-4C90-89B9-15CEC51864DA}"/>
            </a:ext>
          </a:extLst>
        </xdr:cNvPr>
        <xdr:cNvSpPr txBox="1"/>
      </xdr:nvSpPr>
      <xdr:spPr>
        <a:xfrm>
          <a:off x="3922522" y="8000857"/>
          <a:ext cx="4205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Rejected</a:t>
          </a:r>
        </a:p>
      </xdr:txBody>
    </xdr:sp>
    <xdr:clientData/>
  </xdr:oneCellAnchor>
  <xdr:oneCellAnchor>
    <xdr:from>
      <xdr:col>8</xdr:col>
      <xdr:colOff>127</xdr:colOff>
      <xdr:row>52</xdr:row>
      <xdr:rowOff>74295</xdr:rowOff>
    </xdr:from>
    <xdr:ext cx="158750" cy="156791"/>
    <xdr:sp macro="_xll.PtreeEvent_ObjectClick" textlink="">
      <xdr:nvSpPr>
        <xdr:cNvPr id="69" name="PTObj_DNode_4_14">
          <a:extLst>
            <a:ext uri="{FF2B5EF4-FFF2-40B4-BE49-F238E27FC236}">
              <a16:creationId xmlns:a16="http://schemas.microsoft.com/office/drawing/2014/main" id="{49B4B3E4-0319-4FF0-BC88-3173761FA394}"/>
            </a:ext>
          </a:extLst>
        </xdr:cNvPr>
        <xdr:cNvSpPr/>
      </xdr:nvSpPr>
      <xdr:spPr>
        <a:xfrm rot="-5400000">
          <a:off x="4877906" y="8328316"/>
          <a:ext cx="156791" cy="1587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7</xdr:col>
      <xdr:colOff>264922</xdr:colOff>
      <xdr:row>52</xdr:row>
      <xdr:rowOff>63357</xdr:rowOff>
    </xdr:from>
    <xdr:ext cx="746359" cy="180627"/>
    <xdr:sp macro="_xll.PtreeEvent_ObjectClick" textlink="">
      <xdr:nvSpPr>
        <xdr:cNvPr id="70" name="PTObj_DBranchName_4_14">
          <a:extLst>
            <a:ext uri="{FF2B5EF4-FFF2-40B4-BE49-F238E27FC236}">
              <a16:creationId xmlns:a16="http://schemas.microsoft.com/office/drawing/2014/main" id="{66C152A4-0682-45E7-A232-8D051AEEEF9B}"/>
            </a:ext>
          </a:extLst>
        </xdr:cNvPr>
        <xdr:cNvSpPr txBox="1"/>
      </xdr:nvSpPr>
      <xdr:spPr>
        <a:xfrm>
          <a:off x="4532122" y="8318357"/>
          <a:ext cx="74635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LEASE to College</a:t>
          </a:r>
        </a:p>
      </xdr:txBody>
    </xdr:sp>
    <xdr:clientData/>
  </xdr:oneCellAnchor>
  <xdr:oneCellAnchor>
    <xdr:from>
      <xdr:col>8</xdr:col>
      <xdr:colOff>127</xdr:colOff>
      <xdr:row>54</xdr:row>
      <xdr:rowOff>74295</xdr:rowOff>
    </xdr:from>
    <xdr:ext cx="158750" cy="156790"/>
    <xdr:sp macro="_xll.PtreeEvent_ObjectClick" textlink="">
      <xdr:nvSpPr>
        <xdr:cNvPr id="71" name="PTObj_DNode_4_15">
          <a:extLst>
            <a:ext uri="{FF2B5EF4-FFF2-40B4-BE49-F238E27FC236}">
              <a16:creationId xmlns:a16="http://schemas.microsoft.com/office/drawing/2014/main" id="{F1F4A37D-0AAA-4F9F-AE07-86D8C884149E}"/>
            </a:ext>
          </a:extLst>
        </xdr:cNvPr>
        <xdr:cNvSpPr/>
      </xdr:nvSpPr>
      <xdr:spPr>
        <a:xfrm rot="-5400000">
          <a:off x="4877907" y="8645815"/>
          <a:ext cx="156790" cy="1587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7</xdr:col>
      <xdr:colOff>264922</xdr:colOff>
      <xdr:row>54</xdr:row>
      <xdr:rowOff>63357</xdr:rowOff>
    </xdr:from>
    <xdr:ext cx="698589" cy="180627"/>
    <xdr:sp macro="_xll.PtreeEvent_ObjectClick" textlink="">
      <xdr:nvSpPr>
        <xdr:cNvPr id="72" name="PTObj_DBranchName_4_15">
          <a:extLst>
            <a:ext uri="{FF2B5EF4-FFF2-40B4-BE49-F238E27FC236}">
              <a16:creationId xmlns:a16="http://schemas.microsoft.com/office/drawing/2014/main" id="{720193E8-E182-4280-A2D1-4EFB6B2BF9F5}"/>
            </a:ext>
          </a:extLst>
        </xdr:cNvPr>
        <xdr:cNvSpPr txBox="1"/>
      </xdr:nvSpPr>
      <xdr:spPr>
        <a:xfrm>
          <a:off x="4532122" y="8635857"/>
          <a:ext cx="69858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to College</a:t>
          </a:r>
        </a:p>
      </xdr:txBody>
    </xdr:sp>
    <xdr:clientData/>
  </xdr:oneCellAnchor>
  <xdr:oneCellAnchor>
    <xdr:from>
      <xdr:col>7</xdr:col>
      <xdr:colOff>127</xdr:colOff>
      <xdr:row>58</xdr:row>
      <xdr:rowOff>74295</xdr:rowOff>
    </xdr:from>
    <xdr:ext cx="158750" cy="156790"/>
    <xdr:sp macro="_xll.PtreeEvent_ObjectClick" textlink="">
      <xdr:nvSpPr>
        <xdr:cNvPr id="73" name="PTObj_DNode_4_9">
          <a:extLst>
            <a:ext uri="{FF2B5EF4-FFF2-40B4-BE49-F238E27FC236}">
              <a16:creationId xmlns:a16="http://schemas.microsoft.com/office/drawing/2014/main" id="{6AB75D0C-4CF0-4C69-AF0C-6A43D9F6D584}"/>
            </a:ext>
          </a:extLst>
        </xdr:cNvPr>
        <xdr:cNvSpPr/>
      </xdr:nvSpPr>
      <xdr:spPr>
        <a:xfrm>
          <a:off x="4267327" y="9281795"/>
          <a:ext cx="158750" cy="15679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6</xdr:col>
      <xdr:colOff>264922</xdr:colOff>
      <xdr:row>58</xdr:row>
      <xdr:rowOff>63357</xdr:rowOff>
    </xdr:from>
    <xdr:ext cx="463845" cy="180627"/>
    <xdr:sp macro="_xll.PtreeEvent_ObjectClick" textlink="">
      <xdr:nvSpPr>
        <xdr:cNvPr id="74" name="PTObj_DBranchName_4_9">
          <a:extLst>
            <a:ext uri="{FF2B5EF4-FFF2-40B4-BE49-F238E27FC236}">
              <a16:creationId xmlns:a16="http://schemas.microsoft.com/office/drawing/2014/main" id="{DCDB6B35-09DF-47C5-80E8-140FEC8AEDB4}"/>
            </a:ext>
          </a:extLst>
        </xdr:cNvPr>
        <xdr:cNvSpPr txBox="1"/>
      </xdr:nvSpPr>
      <xdr:spPr>
        <a:xfrm>
          <a:off x="3922522" y="9270857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oneCellAnchor>
    <xdr:from>
      <xdr:col>8</xdr:col>
      <xdr:colOff>127</xdr:colOff>
      <xdr:row>56</xdr:row>
      <xdr:rowOff>74295</xdr:rowOff>
    </xdr:from>
    <xdr:ext cx="158750" cy="156790"/>
    <xdr:sp macro="_xll.PtreeEvent_ObjectClick" textlink="">
      <xdr:nvSpPr>
        <xdr:cNvPr id="75" name="PTObj_DNode_4_16">
          <a:extLst>
            <a:ext uri="{FF2B5EF4-FFF2-40B4-BE49-F238E27FC236}">
              <a16:creationId xmlns:a16="http://schemas.microsoft.com/office/drawing/2014/main" id="{D60ACF19-21F2-4598-A7BA-C38542741CB5}"/>
            </a:ext>
          </a:extLst>
        </xdr:cNvPr>
        <xdr:cNvSpPr/>
      </xdr:nvSpPr>
      <xdr:spPr>
        <a:xfrm rot="-5400000">
          <a:off x="4877907" y="8963315"/>
          <a:ext cx="156790" cy="1587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7</xdr:col>
      <xdr:colOff>264922</xdr:colOff>
      <xdr:row>56</xdr:row>
      <xdr:rowOff>63357</xdr:rowOff>
    </xdr:from>
    <xdr:ext cx="621580" cy="180627"/>
    <xdr:sp macro="_xll.PtreeEvent_ObjectClick" textlink="">
      <xdr:nvSpPr>
        <xdr:cNvPr id="76" name="PTObj_DBranchName_4_16">
          <a:extLst>
            <a:ext uri="{FF2B5EF4-FFF2-40B4-BE49-F238E27FC236}">
              <a16:creationId xmlns:a16="http://schemas.microsoft.com/office/drawing/2014/main" id="{9D9842A6-60CF-4C65-8FD7-1F447D981474}"/>
            </a:ext>
          </a:extLst>
        </xdr:cNvPr>
        <xdr:cNvSpPr txBox="1"/>
      </xdr:nvSpPr>
      <xdr:spPr>
        <a:xfrm>
          <a:off x="4532122" y="8953357"/>
          <a:ext cx="62158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ECOGROWTH</a:t>
          </a:r>
        </a:p>
      </xdr:txBody>
    </xdr:sp>
    <xdr:clientData/>
  </xdr:oneCellAnchor>
  <xdr:oneCellAnchor>
    <xdr:from>
      <xdr:col>8</xdr:col>
      <xdr:colOff>127</xdr:colOff>
      <xdr:row>60</xdr:row>
      <xdr:rowOff>74295</xdr:rowOff>
    </xdr:from>
    <xdr:ext cx="158750" cy="156791"/>
    <xdr:sp macro="_xll.PtreeEvent_ObjectClick" textlink="">
      <xdr:nvSpPr>
        <xdr:cNvPr id="77" name="PTObj_DNode_4_17">
          <a:extLst>
            <a:ext uri="{FF2B5EF4-FFF2-40B4-BE49-F238E27FC236}">
              <a16:creationId xmlns:a16="http://schemas.microsoft.com/office/drawing/2014/main" id="{F294F783-A0F6-4B55-9E8C-E3FA03F6606F}"/>
            </a:ext>
          </a:extLst>
        </xdr:cNvPr>
        <xdr:cNvSpPr/>
      </xdr:nvSpPr>
      <xdr:spPr>
        <a:xfrm rot="-5400000">
          <a:off x="4877906" y="9598316"/>
          <a:ext cx="156791" cy="1587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7</xdr:col>
      <xdr:colOff>264922</xdr:colOff>
      <xdr:row>60</xdr:row>
      <xdr:rowOff>63357</xdr:rowOff>
    </xdr:from>
    <xdr:ext cx="581249" cy="180627"/>
    <xdr:sp macro="_xll.PtreeEvent_ObjectClick" textlink="">
      <xdr:nvSpPr>
        <xdr:cNvPr id="78" name="PTObj_DBranchName_4_17">
          <a:extLst>
            <a:ext uri="{FF2B5EF4-FFF2-40B4-BE49-F238E27FC236}">
              <a16:creationId xmlns:a16="http://schemas.microsoft.com/office/drawing/2014/main" id="{E1237B29-AF84-47B3-84F0-4E2B608E084E}"/>
            </a:ext>
          </a:extLst>
        </xdr:cNvPr>
        <xdr:cNvSpPr txBox="1"/>
      </xdr:nvSpPr>
      <xdr:spPr>
        <a:xfrm>
          <a:off x="4532122" y="9588357"/>
          <a:ext cx="5812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ECODECLINE</a:t>
          </a:r>
        </a:p>
      </xdr:txBody>
    </xdr:sp>
    <xdr:clientData/>
  </xdr:oneCellAnchor>
  <xdr:oneCellAnchor>
    <xdr:from>
      <xdr:col>8</xdr:col>
      <xdr:colOff>127</xdr:colOff>
      <xdr:row>42</xdr:row>
      <xdr:rowOff>74295</xdr:rowOff>
    </xdr:from>
    <xdr:ext cx="158750" cy="156790"/>
    <xdr:sp macro="_xll.PtreeEvent_ObjectClick" textlink="">
      <xdr:nvSpPr>
        <xdr:cNvPr id="79" name="PTObj_DNode_4_13">
          <a:extLst>
            <a:ext uri="{FF2B5EF4-FFF2-40B4-BE49-F238E27FC236}">
              <a16:creationId xmlns:a16="http://schemas.microsoft.com/office/drawing/2014/main" id="{A4858BB1-0FE3-41A8-88BC-BDDE275AEF80}"/>
            </a:ext>
          </a:extLst>
        </xdr:cNvPr>
        <xdr:cNvSpPr/>
      </xdr:nvSpPr>
      <xdr:spPr>
        <a:xfrm>
          <a:off x="4876927" y="6741795"/>
          <a:ext cx="158750" cy="15679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7</xdr:col>
      <xdr:colOff>264922</xdr:colOff>
      <xdr:row>42</xdr:row>
      <xdr:rowOff>63357</xdr:rowOff>
    </xdr:from>
    <xdr:ext cx="606769" cy="180627"/>
    <xdr:sp macro="_xll.PtreeEvent_ObjectClick" textlink="">
      <xdr:nvSpPr>
        <xdr:cNvPr id="80" name="PTObj_DBranchName_4_13">
          <a:extLst>
            <a:ext uri="{FF2B5EF4-FFF2-40B4-BE49-F238E27FC236}">
              <a16:creationId xmlns:a16="http://schemas.microsoft.com/office/drawing/2014/main" id="{1A1155E4-C6C8-42D9-86B6-4EBFC5E6AFC7}"/>
            </a:ext>
          </a:extLst>
        </xdr:cNvPr>
        <xdr:cNvSpPr txBox="1"/>
      </xdr:nvSpPr>
      <xdr:spPr>
        <a:xfrm>
          <a:off x="4532122" y="6730857"/>
          <a:ext cx="60676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Office Permit</a:t>
          </a:r>
        </a:p>
      </xdr:txBody>
    </xdr:sp>
    <xdr:clientData/>
  </xdr:oneCellAnchor>
  <xdr:oneCellAnchor>
    <xdr:from>
      <xdr:col>9</xdr:col>
      <xdr:colOff>127</xdr:colOff>
      <xdr:row>38</xdr:row>
      <xdr:rowOff>74295</xdr:rowOff>
    </xdr:from>
    <xdr:ext cx="158750" cy="156790"/>
    <xdr:sp macro="_xll.PtreeEvent_ObjectClick" textlink="">
      <xdr:nvSpPr>
        <xdr:cNvPr id="81" name="PTObj_DNode_4_18">
          <a:extLst>
            <a:ext uri="{FF2B5EF4-FFF2-40B4-BE49-F238E27FC236}">
              <a16:creationId xmlns:a16="http://schemas.microsoft.com/office/drawing/2014/main" id="{FDD03065-368D-4749-ABB8-1ED09D80B764}"/>
            </a:ext>
          </a:extLst>
        </xdr:cNvPr>
        <xdr:cNvSpPr/>
      </xdr:nvSpPr>
      <xdr:spPr>
        <a:xfrm>
          <a:off x="5486527" y="6106795"/>
          <a:ext cx="158750" cy="15679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8</xdr:col>
      <xdr:colOff>264922</xdr:colOff>
      <xdr:row>38</xdr:row>
      <xdr:rowOff>63357</xdr:rowOff>
    </xdr:from>
    <xdr:ext cx="463845" cy="180627"/>
    <xdr:sp macro="_xll.PtreeEvent_ObjectClick" textlink="">
      <xdr:nvSpPr>
        <xdr:cNvPr id="82" name="PTObj_DBranchName_4_18">
          <a:extLst>
            <a:ext uri="{FF2B5EF4-FFF2-40B4-BE49-F238E27FC236}">
              <a16:creationId xmlns:a16="http://schemas.microsoft.com/office/drawing/2014/main" id="{BFF619A4-F777-4FD5-9C90-9109433AC062}"/>
            </a:ext>
          </a:extLst>
        </xdr:cNvPr>
        <xdr:cNvSpPr txBox="1"/>
      </xdr:nvSpPr>
      <xdr:spPr>
        <a:xfrm>
          <a:off x="5141722" y="6095857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oneCellAnchor>
    <xdr:from>
      <xdr:col>10</xdr:col>
      <xdr:colOff>127</xdr:colOff>
      <xdr:row>36</xdr:row>
      <xdr:rowOff>74295</xdr:rowOff>
    </xdr:from>
    <xdr:ext cx="158750" cy="156790"/>
    <xdr:sp macro="_xll.PtreeEvent_ObjectClick" textlink="">
      <xdr:nvSpPr>
        <xdr:cNvPr id="83" name="PTObj_DNode_4_20">
          <a:extLst>
            <a:ext uri="{FF2B5EF4-FFF2-40B4-BE49-F238E27FC236}">
              <a16:creationId xmlns:a16="http://schemas.microsoft.com/office/drawing/2014/main" id="{4A35223A-E2CB-4F3C-A7FB-F3E33A2780ED}"/>
            </a:ext>
          </a:extLst>
        </xdr:cNvPr>
        <xdr:cNvSpPr/>
      </xdr:nvSpPr>
      <xdr:spPr>
        <a:xfrm rot="-5400000">
          <a:off x="6097107" y="5788315"/>
          <a:ext cx="156790" cy="1587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9</xdr:col>
      <xdr:colOff>264922</xdr:colOff>
      <xdr:row>36</xdr:row>
      <xdr:rowOff>63357</xdr:rowOff>
    </xdr:from>
    <xdr:ext cx="621580" cy="180627"/>
    <xdr:sp macro="_xll.PtreeEvent_ObjectClick" textlink="">
      <xdr:nvSpPr>
        <xdr:cNvPr id="84" name="PTObj_DBranchName_4_20">
          <a:extLst>
            <a:ext uri="{FF2B5EF4-FFF2-40B4-BE49-F238E27FC236}">
              <a16:creationId xmlns:a16="http://schemas.microsoft.com/office/drawing/2014/main" id="{9A08E5B4-24B6-436A-8BB3-D977DBB0F7AD}"/>
            </a:ext>
          </a:extLst>
        </xdr:cNvPr>
        <xdr:cNvSpPr txBox="1"/>
      </xdr:nvSpPr>
      <xdr:spPr>
        <a:xfrm>
          <a:off x="5751322" y="5778357"/>
          <a:ext cx="62158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ECOGROWTH</a:t>
          </a:r>
        </a:p>
      </xdr:txBody>
    </xdr:sp>
    <xdr:clientData/>
  </xdr:oneCellAnchor>
  <xdr:oneCellAnchor>
    <xdr:from>
      <xdr:col>10</xdr:col>
      <xdr:colOff>127</xdr:colOff>
      <xdr:row>40</xdr:row>
      <xdr:rowOff>74295</xdr:rowOff>
    </xdr:from>
    <xdr:ext cx="158750" cy="156790"/>
    <xdr:sp macro="_xll.PtreeEvent_ObjectClick" textlink="">
      <xdr:nvSpPr>
        <xdr:cNvPr id="85" name="PTObj_DNode_4_21">
          <a:extLst>
            <a:ext uri="{FF2B5EF4-FFF2-40B4-BE49-F238E27FC236}">
              <a16:creationId xmlns:a16="http://schemas.microsoft.com/office/drawing/2014/main" id="{0CDB4D34-591B-4585-B5BC-2FF2A26BCF41}"/>
            </a:ext>
          </a:extLst>
        </xdr:cNvPr>
        <xdr:cNvSpPr/>
      </xdr:nvSpPr>
      <xdr:spPr>
        <a:xfrm rot="-5400000">
          <a:off x="6097107" y="6423315"/>
          <a:ext cx="156790" cy="1587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9</xdr:col>
      <xdr:colOff>264922</xdr:colOff>
      <xdr:row>40</xdr:row>
      <xdr:rowOff>63357</xdr:rowOff>
    </xdr:from>
    <xdr:ext cx="581249" cy="180627"/>
    <xdr:sp macro="_xll.PtreeEvent_ObjectClick" textlink="">
      <xdr:nvSpPr>
        <xdr:cNvPr id="86" name="PTObj_DBranchName_4_21">
          <a:extLst>
            <a:ext uri="{FF2B5EF4-FFF2-40B4-BE49-F238E27FC236}">
              <a16:creationId xmlns:a16="http://schemas.microsoft.com/office/drawing/2014/main" id="{6E7D63B7-D6B0-4055-B4A7-09ADD4F97849}"/>
            </a:ext>
          </a:extLst>
        </xdr:cNvPr>
        <xdr:cNvSpPr txBox="1"/>
      </xdr:nvSpPr>
      <xdr:spPr>
        <a:xfrm>
          <a:off x="5751322" y="6413357"/>
          <a:ext cx="5812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ECODECLINE</a:t>
          </a:r>
        </a:p>
      </xdr:txBody>
    </xdr:sp>
    <xdr:clientData/>
  </xdr:oneCellAnchor>
  <xdr:oneCellAnchor>
    <xdr:from>
      <xdr:col>9</xdr:col>
      <xdr:colOff>127</xdr:colOff>
      <xdr:row>46</xdr:row>
      <xdr:rowOff>74295</xdr:rowOff>
    </xdr:from>
    <xdr:ext cx="158750" cy="156790"/>
    <xdr:sp macro="_xll.PtreeEvent_ObjectClick" textlink="">
      <xdr:nvSpPr>
        <xdr:cNvPr id="87" name="PTObj_DNode_4_19">
          <a:extLst>
            <a:ext uri="{FF2B5EF4-FFF2-40B4-BE49-F238E27FC236}">
              <a16:creationId xmlns:a16="http://schemas.microsoft.com/office/drawing/2014/main" id="{5D903590-1D97-4600-9C2B-5A4AB2708F66}"/>
            </a:ext>
          </a:extLst>
        </xdr:cNvPr>
        <xdr:cNvSpPr/>
      </xdr:nvSpPr>
      <xdr:spPr>
        <a:xfrm>
          <a:off x="5486527" y="7376795"/>
          <a:ext cx="158750" cy="15679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8</xdr:col>
      <xdr:colOff>264922</xdr:colOff>
      <xdr:row>46</xdr:row>
      <xdr:rowOff>63357</xdr:rowOff>
    </xdr:from>
    <xdr:ext cx="420500" cy="180627"/>
    <xdr:sp macro="_xll.PtreeEvent_ObjectClick" textlink="">
      <xdr:nvSpPr>
        <xdr:cNvPr id="88" name="PTObj_DBranchName_4_19">
          <a:extLst>
            <a:ext uri="{FF2B5EF4-FFF2-40B4-BE49-F238E27FC236}">
              <a16:creationId xmlns:a16="http://schemas.microsoft.com/office/drawing/2014/main" id="{FF9CE325-623C-43BA-9F30-D3F3AF8B8B96}"/>
            </a:ext>
          </a:extLst>
        </xdr:cNvPr>
        <xdr:cNvSpPr txBox="1"/>
      </xdr:nvSpPr>
      <xdr:spPr>
        <a:xfrm>
          <a:off x="5141722" y="7365857"/>
          <a:ext cx="4205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Rejected</a:t>
          </a:r>
        </a:p>
      </xdr:txBody>
    </xdr:sp>
    <xdr:clientData/>
  </xdr:oneCellAnchor>
  <xdr:oneCellAnchor>
    <xdr:from>
      <xdr:col>10</xdr:col>
      <xdr:colOff>127</xdr:colOff>
      <xdr:row>44</xdr:row>
      <xdr:rowOff>74295</xdr:rowOff>
    </xdr:from>
    <xdr:ext cx="158750" cy="156790"/>
    <xdr:sp macro="_xll.PtreeEvent_ObjectClick" textlink="">
      <xdr:nvSpPr>
        <xdr:cNvPr id="89" name="PTObj_DNode_4_22">
          <a:extLst>
            <a:ext uri="{FF2B5EF4-FFF2-40B4-BE49-F238E27FC236}">
              <a16:creationId xmlns:a16="http://schemas.microsoft.com/office/drawing/2014/main" id="{DE0404A5-7DEC-49A4-AD6F-EDC7E66C9C6C}"/>
            </a:ext>
          </a:extLst>
        </xdr:cNvPr>
        <xdr:cNvSpPr/>
      </xdr:nvSpPr>
      <xdr:spPr>
        <a:xfrm rot="-5400000">
          <a:off x="6097107" y="7058315"/>
          <a:ext cx="156790" cy="1587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9</xdr:col>
      <xdr:colOff>264922</xdr:colOff>
      <xdr:row>44</xdr:row>
      <xdr:rowOff>63357</xdr:rowOff>
    </xdr:from>
    <xdr:ext cx="746359" cy="180627"/>
    <xdr:sp macro="_xll.PtreeEvent_ObjectClick" textlink="">
      <xdr:nvSpPr>
        <xdr:cNvPr id="90" name="PTObj_DBranchName_4_22">
          <a:extLst>
            <a:ext uri="{FF2B5EF4-FFF2-40B4-BE49-F238E27FC236}">
              <a16:creationId xmlns:a16="http://schemas.microsoft.com/office/drawing/2014/main" id="{96895EA0-4663-4D7A-9EC7-4E81ED5DF406}"/>
            </a:ext>
          </a:extLst>
        </xdr:cNvPr>
        <xdr:cNvSpPr txBox="1"/>
      </xdr:nvSpPr>
      <xdr:spPr>
        <a:xfrm>
          <a:off x="5751322" y="7048357"/>
          <a:ext cx="74635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LEASE to College</a:t>
          </a:r>
        </a:p>
      </xdr:txBody>
    </xdr:sp>
    <xdr:clientData/>
  </xdr:oneCellAnchor>
  <xdr:oneCellAnchor>
    <xdr:from>
      <xdr:col>10</xdr:col>
      <xdr:colOff>127</xdr:colOff>
      <xdr:row>48</xdr:row>
      <xdr:rowOff>74295</xdr:rowOff>
    </xdr:from>
    <xdr:ext cx="158750" cy="156790"/>
    <xdr:sp macro="_xll.PtreeEvent_ObjectClick" textlink="">
      <xdr:nvSpPr>
        <xdr:cNvPr id="91" name="PTObj_DNode_4_23">
          <a:extLst>
            <a:ext uri="{FF2B5EF4-FFF2-40B4-BE49-F238E27FC236}">
              <a16:creationId xmlns:a16="http://schemas.microsoft.com/office/drawing/2014/main" id="{A06FD836-7642-4A6D-9EA0-6F7C7FA2D665}"/>
            </a:ext>
          </a:extLst>
        </xdr:cNvPr>
        <xdr:cNvSpPr/>
      </xdr:nvSpPr>
      <xdr:spPr>
        <a:xfrm rot="-5400000">
          <a:off x="6097107" y="7693315"/>
          <a:ext cx="156790" cy="1587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9</xdr:col>
      <xdr:colOff>264922</xdr:colOff>
      <xdr:row>48</xdr:row>
      <xdr:rowOff>63357</xdr:rowOff>
    </xdr:from>
    <xdr:ext cx="698589" cy="180627"/>
    <xdr:sp macro="_xll.PtreeEvent_ObjectClick" textlink="">
      <xdr:nvSpPr>
        <xdr:cNvPr id="92" name="PTObj_DBranchName_4_23">
          <a:extLst>
            <a:ext uri="{FF2B5EF4-FFF2-40B4-BE49-F238E27FC236}">
              <a16:creationId xmlns:a16="http://schemas.microsoft.com/office/drawing/2014/main" id="{D8CC03EF-3BD0-4157-B8AA-E79BDF6C54B5}"/>
            </a:ext>
          </a:extLst>
        </xdr:cNvPr>
        <xdr:cNvSpPr txBox="1"/>
      </xdr:nvSpPr>
      <xdr:spPr>
        <a:xfrm>
          <a:off x="5751322" y="7683357"/>
          <a:ext cx="69858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to College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2" name="gwm_30363          ">
          <a:extLst xmlns:a="http://schemas.openxmlformats.org/drawingml/2006/main">
            <a:ext uri="{FF2B5EF4-FFF2-40B4-BE49-F238E27FC236}">
              <a16:creationId xmlns:a16="http://schemas.microsoft.com/office/drawing/2014/main" id="{A49FEE62-21AF-43B2-BEDA-97D2C99E7870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3" name="gwm_30363         ">
          <a:extLst xmlns:a="http://schemas.openxmlformats.org/drawingml/2006/main">
            <a:ext uri="{FF2B5EF4-FFF2-40B4-BE49-F238E27FC236}">
              <a16:creationId xmlns:a16="http://schemas.microsoft.com/office/drawing/2014/main" id="{642624DA-07FF-42C2-9CF2-7000059F5126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4" name="gwm_30363        ">
          <a:extLst xmlns:a="http://schemas.openxmlformats.org/drawingml/2006/main">
            <a:ext uri="{FF2B5EF4-FFF2-40B4-BE49-F238E27FC236}">
              <a16:creationId xmlns:a16="http://schemas.microsoft.com/office/drawing/2014/main" id="{114F9C59-42AF-4558-B588-B21089070FBC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5" name="gwm_30363       ">
          <a:extLst xmlns:a="http://schemas.openxmlformats.org/drawingml/2006/main">
            <a:ext uri="{FF2B5EF4-FFF2-40B4-BE49-F238E27FC236}">
              <a16:creationId xmlns:a16="http://schemas.microsoft.com/office/drawing/2014/main" id="{BA169771-6CAF-4B82-ACFC-E70065364A02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6" name="gwm_30363      ">
          <a:extLst xmlns:a="http://schemas.openxmlformats.org/drawingml/2006/main">
            <a:ext uri="{FF2B5EF4-FFF2-40B4-BE49-F238E27FC236}">
              <a16:creationId xmlns:a16="http://schemas.microsoft.com/office/drawing/2014/main" id="{157F380B-34F7-402A-A9AB-3719C2A345E6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9</xdr:col>
      <xdr:colOff>165100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E4FF7-6E23-4F1D-AD64-554AE3048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2" name="gwm_8737          ">
          <a:extLst xmlns:a="http://schemas.openxmlformats.org/drawingml/2006/main">
            <a:ext uri="{FF2B5EF4-FFF2-40B4-BE49-F238E27FC236}">
              <a16:creationId xmlns:a16="http://schemas.microsoft.com/office/drawing/2014/main" id="{389CD233-2121-4E34-A173-0551D44A6B2A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3" name="gwm_8737         ">
          <a:extLst xmlns:a="http://schemas.openxmlformats.org/drawingml/2006/main">
            <a:ext uri="{FF2B5EF4-FFF2-40B4-BE49-F238E27FC236}">
              <a16:creationId xmlns:a16="http://schemas.microsoft.com/office/drawing/2014/main" id="{53766D9A-571E-4C7F-BF17-D508D20B201F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4" name="gwm_8737        ">
          <a:extLst xmlns:a="http://schemas.openxmlformats.org/drawingml/2006/main">
            <a:ext uri="{FF2B5EF4-FFF2-40B4-BE49-F238E27FC236}">
              <a16:creationId xmlns:a16="http://schemas.microsoft.com/office/drawing/2014/main" id="{95D89D01-1BC1-4033-AB34-5BEED41E0CF5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5" name="gwm_8737       ">
          <a:extLst xmlns:a="http://schemas.openxmlformats.org/drawingml/2006/main">
            <a:ext uri="{FF2B5EF4-FFF2-40B4-BE49-F238E27FC236}">
              <a16:creationId xmlns:a16="http://schemas.microsoft.com/office/drawing/2014/main" id="{0CCE0C0E-91AA-497E-B3F7-C713E2A3AAB3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6" name="gwm_8737      ">
          <a:extLst xmlns:a="http://schemas.openxmlformats.org/drawingml/2006/main">
            <a:ext uri="{FF2B5EF4-FFF2-40B4-BE49-F238E27FC236}">
              <a16:creationId xmlns:a16="http://schemas.microsoft.com/office/drawing/2014/main" id="{992BE1A2-0BC5-4994-AE9F-C40B2F9B49A4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5</xdr:col>
      <xdr:colOff>1066800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E460A-FAD5-4E28-B4B5-95F7AE85A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0.44622</cdr:y>
    </cdr:from>
    <cdr:to>
      <cdr:x>0.95093</cdr:x>
      <cdr:y>0.56064</cdr:y>
    </cdr:to>
    <cdr:sp macro="[1]!PtreeEvent_WatermarkClick" textlink="">
      <cdr:nvSpPr>
        <cdr:cNvPr id="2" name="gwm_16300          ">
          <a:extLst xmlns:a="http://schemas.openxmlformats.org/drawingml/2006/main">
            <a:ext uri="{FF2B5EF4-FFF2-40B4-BE49-F238E27FC236}">
              <a16:creationId xmlns:a16="http://schemas.microsoft.com/office/drawing/2014/main" id="{22AAB4FE-7881-4F89-9F0D-263283A2C1A4}"/>
            </a:ext>
          </a:extLst>
        </cdr:cNvPr>
        <cdr:cNvSpPr txBox="1"/>
      </cdr:nvSpPr>
      <cdr:spPr>
        <a:xfrm xmlns:a="http://schemas.openxmlformats.org/drawingml/2006/main">
          <a:off x="304800" y="24765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0.44622</cdr:y>
    </cdr:from>
    <cdr:to>
      <cdr:x>0.95093</cdr:x>
      <cdr:y>0.56064</cdr:y>
    </cdr:to>
    <cdr:sp macro="[1]!PtreeEvent_WatermarkClick" textlink="">
      <cdr:nvSpPr>
        <cdr:cNvPr id="3" name="gwm_16300         ">
          <a:extLst xmlns:a="http://schemas.openxmlformats.org/drawingml/2006/main">
            <a:ext uri="{FF2B5EF4-FFF2-40B4-BE49-F238E27FC236}">
              <a16:creationId xmlns:a16="http://schemas.microsoft.com/office/drawing/2014/main" id="{54B4F7B3-6471-4F08-91AD-B7ACFE4A2893}"/>
            </a:ext>
          </a:extLst>
        </cdr:cNvPr>
        <cdr:cNvSpPr txBox="1"/>
      </cdr:nvSpPr>
      <cdr:spPr>
        <a:xfrm xmlns:a="http://schemas.openxmlformats.org/drawingml/2006/main">
          <a:off x="304800" y="24765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0.44622</cdr:y>
    </cdr:from>
    <cdr:to>
      <cdr:x>0.95093</cdr:x>
      <cdr:y>0.56064</cdr:y>
    </cdr:to>
    <cdr:sp macro="[1]!PtreeEvent_WatermarkClick" textlink="">
      <cdr:nvSpPr>
        <cdr:cNvPr id="4" name="gwm_16300        ">
          <a:extLst xmlns:a="http://schemas.openxmlformats.org/drawingml/2006/main">
            <a:ext uri="{FF2B5EF4-FFF2-40B4-BE49-F238E27FC236}">
              <a16:creationId xmlns:a16="http://schemas.microsoft.com/office/drawing/2014/main" id="{511B4EB2-5C68-4CFB-B4BC-ADF0066ADC4B}"/>
            </a:ext>
          </a:extLst>
        </cdr:cNvPr>
        <cdr:cNvSpPr txBox="1"/>
      </cdr:nvSpPr>
      <cdr:spPr>
        <a:xfrm xmlns:a="http://schemas.openxmlformats.org/drawingml/2006/main">
          <a:off x="304800" y="24765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0.44622</cdr:y>
    </cdr:from>
    <cdr:to>
      <cdr:x>0.95093</cdr:x>
      <cdr:y>0.56064</cdr:y>
    </cdr:to>
    <cdr:sp macro="[1]!PtreeEvent_WatermarkClick" textlink="">
      <cdr:nvSpPr>
        <cdr:cNvPr id="5" name="gwm_16300       ">
          <a:extLst xmlns:a="http://schemas.openxmlformats.org/drawingml/2006/main">
            <a:ext uri="{FF2B5EF4-FFF2-40B4-BE49-F238E27FC236}">
              <a16:creationId xmlns:a16="http://schemas.microsoft.com/office/drawing/2014/main" id="{E7713FB6-28A0-474F-A8B6-DA6A7CDC6096}"/>
            </a:ext>
          </a:extLst>
        </cdr:cNvPr>
        <cdr:cNvSpPr txBox="1"/>
      </cdr:nvSpPr>
      <cdr:spPr>
        <a:xfrm xmlns:a="http://schemas.openxmlformats.org/drawingml/2006/main">
          <a:off x="304800" y="24765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0.44622</cdr:y>
    </cdr:from>
    <cdr:to>
      <cdr:x>0.95093</cdr:x>
      <cdr:y>0.56064</cdr:y>
    </cdr:to>
    <cdr:sp macro="[1]!PtreeEvent_WatermarkClick" textlink="">
      <cdr:nvSpPr>
        <cdr:cNvPr id="6" name="gwm_16300      ">
          <a:extLst xmlns:a="http://schemas.openxmlformats.org/drawingml/2006/main">
            <a:ext uri="{FF2B5EF4-FFF2-40B4-BE49-F238E27FC236}">
              <a16:creationId xmlns:a16="http://schemas.microsoft.com/office/drawing/2014/main" id="{4E00CF4C-082B-442D-ADB5-8711AE12B183}"/>
            </a:ext>
          </a:extLst>
        </cdr:cNvPr>
        <cdr:cNvSpPr txBox="1"/>
      </cdr:nvSpPr>
      <cdr:spPr>
        <a:xfrm xmlns:a="http://schemas.openxmlformats.org/drawingml/2006/main">
          <a:off x="304800" y="24765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9</xdr:col>
      <xdr:colOff>552450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179B5-23E0-44C5-9EC6-78487E132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2" name="gwm_11301          ">
          <a:extLst xmlns:a="http://schemas.openxmlformats.org/drawingml/2006/main">
            <a:ext uri="{FF2B5EF4-FFF2-40B4-BE49-F238E27FC236}">
              <a16:creationId xmlns:a16="http://schemas.microsoft.com/office/drawing/2014/main" id="{E90C7F51-A3FA-4AC8-88A1-E23DC40D2E80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3" name="gwm_11301         ">
          <a:extLst xmlns:a="http://schemas.openxmlformats.org/drawingml/2006/main">
            <a:ext uri="{FF2B5EF4-FFF2-40B4-BE49-F238E27FC236}">
              <a16:creationId xmlns:a16="http://schemas.microsoft.com/office/drawing/2014/main" id="{B5C3B6ED-0D91-471B-9B09-FACC9B7D9C42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4" name="gwm_11301        ">
          <a:extLst xmlns:a="http://schemas.openxmlformats.org/drawingml/2006/main">
            <a:ext uri="{FF2B5EF4-FFF2-40B4-BE49-F238E27FC236}">
              <a16:creationId xmlns:a16="http://schemas.microsoft.com/office/drawing/2014/main" id="{70F68EFB-1777-47A3-BDB1-A87C6ED6528A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5" name="gwm_11301       ">
          <a:extLst xmlns:a="http://schemas.openxmlformats.org/drawingml/2006/main">
            <a:ext uri="{FF2B5EF4-FFF2-40B4-BE49-F238E27FC236}">
              <a16:creationId xmlns:a16="http://schemas.microsoft.com/office/drawing/2014/main" id="{74C2A62C-CD6F-4DEB-86E8-4806FF0C6F3E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6" name="gwm_11301      ">
          <a:extLst xmlns:a="http://schemas.openxmlformats.org/drawingml/2006/main">
            <a:ext uri="{FF2B5EF4-FFF2-40B4-BE49-F238E27FC236}">
              <a16:creationId xmlns:a16="http://schemas.microsoft.com/office/drawing/2014/main" id="{236EC8B7-1EBC-4AE8-8BAD-36E29ADC5BF4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349250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0C44D-06D0-4461-98F9-CB7976AA3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2" name="gwm_30801          ">
          <a:extLst xmlns:a="http://schemas.openxmlformats.org/drawingml/2006/main">
            <a:ext uri="{FF2B5EF4-FFF2-40B4-BE49-F238E27FC236}">
              <a16:creationId xmlns:a16="http://schemas.microsoft.com/office/drawing/2014/main" id="{466028FB-CC06-41E3-9BF8-14E47DCBD5B6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3" name="gwm_30801         ">
          <a:extLst xmlns:a="http://schemas.openxmlformats.org/drawingml/2006/main">
            <a:ext uri="{FF2B5EF4-FFF2-40B4-BE49-F238E27FC236}">
              <a16:creationId xmlns:a16="http://schemas.microsoft.com/office/drawing/2014/main" id="{5BC0886D-577D-44C1-B3D2-7CC4BAFC7C7B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4" name="gwm_30801        ">
          <a:extLst xmlns:a="http://schemas.openxmlformats.org/drawingml/2006/main">
            <a:ext uri="{FF2B5EF4-FFF2-40B4-BE49-F238E27FC236}">
              <a16:creationId xmlns:a16="http://schemas.microsoft.com/office/drawing/2014/main" id="{A49B26D2-A1C1-400C-991F-7EC88ECCB587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5" name="gwm_30801       ">
          <a:extLst xmlns:a="http://schemas.openxmlformats.org/drawingml/2006/main">
            <a:ext uri="{FF2B5EF4-FFF2-40B4-BE49-F238E27FC236}">
              <a16:creationId xmlns:a16="http://schemas.microsoft.com/office/drawing/2014/main" id="{27EF576F-ED25-4216-B4B4-99471C491B9C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6" name="gwm_30801      ">
          <a:extLst xmlns:a="http://schemas.openxmlformats.org/drawingml/2006/main">
            <a:ext uri="{FF2B5EF4-FFF2-40B4-BE49-F238E27FC236}">
              <a16:creationId xmlns:a16="http://schemas.microsoft.com/office/drawing/2014/main" id="{19152580-B006-4AB0-8871-F61E6D4A2FAD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6</xdr:col>
      <xdr:colOff>431800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B1FAF-D6BB-41FF-9E12-6CDD4F434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226822</xdr:colOff>
      <xdr:row>25</xdr:row>
      <xdr:rowOff>153670</xdr:rowOff>
    </xdr:from>
    <xdr:to>
      <xdr:col>6</xdr:col>
      <xdr:colOff>127</xdr:colOff>
      <xdr:row>25</xdr:row>
      <xdr:rowOff>153670</xdr:rowOff>
    </xdr:to>
    <xdr:cxnSp macro="">
      <xdr:nvCxnSpPr>
        <xdr:cNvPr id="2" name="PTObj_DBranchHLine_4_23">
          <a:extLst>
            <a:ext uri="{FF2B5EF4-FFF2-40B4-BE49-F238E27FC236}">
              <a16:creationId xmlns:a16="http://schemas.microsoft.com/office/drawing/2014/main" id="{AA8188B8-51A9-448D-ACE2-B0C9B571A442}"/>
            </a:ext>
          </a:extLst>
        </xdr:cNvPr>
        <xdr:cNvCxnSpPr/>
      </xdr:nvCxnSpPr>
      <xdr:spPr>
        <a:xfrm>
          <a:off x="11606022" y="7849870"/>
          <a:ext cx="13100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74422</xdr:colOff>
      <xdr:row>23</xdr:row>
      <xdr:rowOff>148589</xdr:rowOff>
    </xdr:from>
    <xdr:to>
      <xdr:col>5</xdr:col>
      <xdr:colOff>226822</xdr:colOff>
      <xdr:row>25</xdr:row>
      <xdr:rowOff>153670</xdr:rowOff>
    </xdr:to>
    <xdr:cxnSp macro="">
      <xdr:nvCxnSpPr>
        <xdr:cNvPr id="3" name="PTObj_DBranchDLine_4_23">
          <a:extLst>
            <a:ext uri="{FF2B5EF4-FFF2-40B4-BE49-F238E27FC236}">
              <a16:creationId xmlns:a16="http://schemas.microsoft.com/office/drawing/2014/main" id="{8E9656B6-3236-49C4-9C76-5DAD9BBD6F20}"/>
            </a:ext>
          </a:extLst>
        </xdr:cNvPr>
        <xdr:cNvCxnSpPr/>
      </xdr:nvCxnSpPr>
      <xdr:spPr>
        <a:xfrm>
          <a:off x="11453622" y="7527289"/>
          <a:ext cx="152400" cy="3225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226822</xdr:colOff>
      <xdr:row>23</xdr:row>
      <xdr:rowOff>153670</xdr:rowOff>
    </xdr:from>
    <xdr:to>
      <xdr:col>5</xdr:col>
      <xdr:colOff>127</xdr:colOff>
      <xdr:row>23</xdr:row>
      <xdr:rowOff>153670</xdr:rowOff>
    </xdr:to>
    <xdr:cxnSp macro="">
      <xdr:nvCxnSpPr>
        <xdr:cNvPr id="6" name="PTObj_DBranchHLine_4_19">
          <a:extLst>
            <a:ext uri="{FF2B5EF4-FFF2-40B4-BE49-F238E27FC236}">
              <a16:creationId xmlns:a16="http://schemas.microsoft.com/office/drawing/2014/main" id="{B4DFCF6F-9583-46DC-8824-33B876C60013}"/>
            </a:ext>
          </a:extLst>
        </xdr:cNvPr>
        <xdr:cNvCxnSpPr/>
      </xdr:nvCxnSpPr>
      <xdr:spPr>
        <a:xfrm>
          <a:off x="10120122" y="7532370"/>
          <a:ext cx="12592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74422</xdr:colOff>
      <xdr:row>21</xdr:row>
      <xdr:rowOff>148589</xdr:rowOff>
    </xdr:from>
    <xdr:to>
      <xdr:col>4</xdr:col>
      <xdr:colOff>226822</xdr:colOff>
      <xdr:row>23</xdr:row>
      <xdr:rowOff>153670</xdr:rowOff>
    </xdr:to>
    <xdr:cxnSp macro="">
      <xdr:nvCxnSpPr>
        <xdr:cNvPr id="7" name="PTObj_DBranchDLine_4_19">
          <a:extLst>
            <a:ext uri="{FF2B5EF4-FFF2-40B4-BE49-F238E27FC236}">
              <a16:creationId xmlns:a16="http://schemas.microsoft.com/office/drawing/2014/main" id="{3FA1FDA4-D84D-486D-8581-BCA0965E116B}"/>
            </a:ext>
          </a:extLst>
        </xdr:cNvPr>
        <xdr:cNvCxnSpPr/>
      </xdr:nvCxnSpPr>
      <xdr:spPr>
        <a:xfrm>
          <a:off x="9967722" y="6892289"/>
          <a:ext cx="152400" cy="640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226822</xdr:colOff>
      <xdr:row>19</xdr:row>
      <xdr:rowOff>153670</xdr:rowOff>
    </xdr:from>
    <xdr:to>
      <xdr:col>6</xdr:col>
      <xdr:colOff>127</xdr:colOff>
      <xdr:row>19</xdr:row>
      <xdr:rowOff>153670</xdr:rowOff>
    </xdr:to>
    <xdr:cxnSp macro="">
      <xdr:nvCxnSpPr>
        <xdr:cNvPr id="8" name="PTObj_DBranchHLine_4_21">
          <a:extLst>
            <a:ext uri="{FF2B5EF4-FFF2-40B4-BE49-F238E27FC236}">
              <a16:creationId xmlns:a16="http://schemas.microsoft.com/office/drawing/2014/main" id="{44B54995-8736-416D-ACAD-3316BBCE3309}"/>
            </a:ext>
          </a:extLst>
        </xdr:cNvPr>
        <xdr:cNvCxnSpPr/>
      </xdr:nvCxnSpPr>
      <xdr:spPr>
        <a:xfrm>
          <a:off x="11606022" y="6579870"/>
          <a:ext cx="13100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74422</xdr:colOff>
      <xdr:row>17</xdr:row>
      <xdr:rowOff>148590</xdr:rowOff>
    </xdr:from>
    <xdr:to>
      <xdr:col>5</xdr:col>
      <xdr:colOff>226822</xdr:colOff>
      <xdr:row>19</xdr:row>
      <xdr:rowOff>153670</xdr:rowOff>
    </xdr:to>
    <xdr:cxnSp macro="">
      <xdr:nvCxnSpPr>
        <xdr:cNvPr id="9" name="PTObj_DBranchDLine_4_21">
          <a:extLst>
            <a:ext uri="{FF2B5EF4-FFF2-40B4-BE49-F238E27FC236}">
              <a16:creationId xmlns:a16="http://schemas.microsoft.com/office/drawing/2014/main" id="{C14D7AC0-3B76-46F3-AD82-C99B3EDB7698}"/>
            </a:ext>
          </a:extLst>
        </xdr:cNvPr>
        <xdr:cNvCxnSpPr/>
      </xdr:nvCxnSpPr>
      <xdr:spPr>
        <a:xfrm>
          <a:off x="11453622" y="6257290"/>
          <a:ext cx="152400" cy="3225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226822</xdr:colOff>
      <xdr:row>15</xdr:row>
      <xdr:rowOff>153670</xdr:rowOff>
    </xdr:from>
    <xdr:to>
      <xdr:col>6</xdr:col>
      <xdr:colOff>127</xdr:colOff>
      <xdr:row>15</xdr:row>
      <xdr:rowOff>153670</xdr:rowOff>
    </xdr:to>
    <xdr:cxnSp macro="">
      <xdr:nvCxnSpPr>
        <xdr:cNvPr id="10" name="PTObj_DBranchHLine_4_20">
          <a:extLst>
            <a:ext uri="{FF2B5EF4-FFF2-40B4-BE49-F238E27FC236}">
              <a16:creationId xmlns:a16="http://schemas.microsoft.com/office/drawing/2014/main" id="{C9372E05-72B4-4E07-B68D-77C661F6C33F}"/>
            </a:ext>
          </a:extLst>
        </xdr:cNvPr>
        <xdr:cNvCxnSpPr/>
      </xdr:nvCxnSpPr>
      <xdr:spPr>
        <a:xfrm>
          <a:off x="11606022" y="5944870"/>
          <a:ext cx="13100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74422</xdr:colOff>
      <xdr:row>15</xdr:row>
      <xdr:rowOff>153670</xdr:rowOff>
    </xdr:from>
    <xdr:to>
      <xdr:col>5</xdr:col>
      <xdr:colOff>226822</xdr:colOff>
      <xdr:row>17</xdr:row>
      <xdr:rowOff>148590</xdr:rowOff>
    </xdr:to>
    <xdr:cxnSp macro="">
      <xdr:nvCxnSpPr>
        <xdr:cNvPr id="11" name="PTObj_DBranchDLine_4_20">
          <a:extLst>
            <a:ext uri="{FF2B5EF4-FFF2-40B4-BE49-F238E27FC236}">
              <a16:creationId xmlns:a16="http://schemas.microsoft.com/office/drawing/2014/main" id="{C2207487-79B2-42FE-99C9-E2C73254AB48}"/>
            </a:ext>
          </a:extLst>
        </xdr:cNvPr>
        <xdr:cNvCxnSpPr/>
      </xdr:nvCxnSpPr>
      <xdr:spPr>
        <a:xfrm flipV="1">
          <a:off x="11453622" y="5944870"/>
          <a:ext cx="152400" cy="3124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226822</xdr:colOff>
      <xdr:row>17</xdr:row>
      <xdr:rowOff>153670</xdr:rowOff>
    </xdr:from>
    <xdr:to>
      <xdr:col>5</xdr:col>
      <xdr:colOff>127</xdr:colOff>
      <xdr:row>17</xdr:row>
      <xdr:rowOff>153670</xdr:rowOff>
    </xdr:to>
    <xdr:cxnSp macro="">
      <xdr:nvCxnSpPr>
        <xdr:cNvPr id="12" name="PTObj_DBranchHLine_4_18">
          <a:extLst>
            <a:ext uri="{FF2B5EF4-FFF2-40B4-BE49-F238E27FC236}">
              <a16:creationId xmlns:a16="http://schemas.microsoft.com/office/drawing/2014/main" id="{E4BB6CD4-F8B7-4A74-9FD4-6A520DA5ADB2}"/>
            </a:ext>
          </a:extLst>
        </xdr:cNvPr>
        <xdr:cNvCxnSpPr/>
      </xdr:nvCxnSpPr>
      <xdr:spPr>
        <a:xfrm>
          <a:off x="10120122" y="6262370"/>
          <a:ext cx="12592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74422</xdr:colOff>
      <xdr:row>17</xdr:row>
      <xdr:rowOff>153670</xdr:rowOff>
    </xdr:from>
    <xdr:to>
      <xdr:col>4</xdr:col>
      <xdr:colOff>226822</xdr:colOff>
      <xdr:row>21</xdr:row>
      <xdr:rowOff>148590</xdr:rowOff>
    </xdr:to>
    <xdr:cxnSp macro="">
      <xdr:nvCxnSpPr>
        <xdr:cNvPr id="13" name="PTObj_DBranchDLine_4_18">
          <a:extLst>
            <a:ext uri="{FF2B5EF4-FFF2-40B4-BE49-F238E27FC236}">
              <a16:creationId xmlns:a16="http://schemas.microsoft.com/office/drawing/2014/main" id="{632E479C-7A58-4C61-8C81-554664A759E5}"/>
            </a:ext>
          </a:extLst>
        </xdr:cNvPr>
        <xdr:cNvCxnSpPr/>
      </xdr:nvCxnSpPr>
      <xdr:spPr>
        <a:xfrm flipV="1">
          <a:off x="9967722" y="6262370"/>
          <a:ext cx="152400" cy="629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226822</xdr:colOff>
      <xdr:row>21</xdr:row>
      <xdr:rowOff>153670</xdr:rowOff>
    </xdr:from>
    <xdr:to>
      <xdr:col>4</xdr:col>
      <xdr:colOff>127</xdr:colOff>
      <xdr:row>21</xdr:row>
      <xdr:rowOff>153670</xdr:rowOff>
    </xdr:to>
    <xdr:cxnSp macro="">
      <xdr:nvCxnSpPr>
        <xdr:cNvPr id="14" name="PTObj_DBranchHLine_4_13">
          <a:extLst>
            <a:ext uri="{FF2B5EF4-FFF2-40B4-BE49-F238E27FC236}">
              <a16:creationId xmlns:a16="http://schemas.microsoft.com/office/drawing/2014/main" id="{7146ADCA-A1EA-4B50-BC41-A373416F9793}"/>
            </a:ext>
          </a:extLst>
        </xdr:cNvPr>
        <xdr:cNvCxnSpPr/>
      </xdr:nvCxnSpPr>
      <xdr:spPr>
        <a:xfrm>
          <a:off x="8577072" y="6897370"/>
          <a:ext cx="13163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74422</xdr:colOff>
      <xdr:row>21</xdr:row>
      <xdr:rowOff>153670</xdr:rowOff>
    </xdr:from>
    <xdr:to>
      <xdr:col>3</xdr:col>
      <xdr:colOff>226822</xdr:colOff>
      <xdr:row>27</xdr:row>
      <xdr:rowOff>148590</xdr:rowOff>
    </xdr:to>
    <xdr:cxnSp macro="">
      <xdr:nvCxnSpPr>
        <xdr:cNvPr id="15" name="PTObj_DBranchDLine_4_13">
          <a:extLst>
            <a:ext uri="{FF2B5EF4-FFF2-40B4-BE49-F238E27FC236}">
              <a16:creationId xmlns:a16="http://schemas.microsoft.com/office/drawing/2014/main" id="{36422478-AE38-48CB-B343-4F35232845D5}"/>
            </a:ext>
          </a:extLst>
        </xdr:cNvPr>
        <xdr:cNvCxnSpPr/>
      </xdr:nvCxnSpPr>
      <xdr:spPr>
        <a:xfrm flipV="1">
          <a:off x="8424672" y="6897370"/>
          <a:ext cx="152400" cy="1264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226822</xdr:colOff>
      <xdr:row>27</xdr:row>
      <xdr:rowOff>153670</xdr:rowOff>
    </xdr:from>
    <xdr:to>
      <xdr:col>3</xdr:col>
      <xdr:colOff>127</xdr:colOff>
      <xdr:row>27</xdr:row>
      <xdr:rowOff>153670</xdr:rowOff>
    </xdr:to>
    <xdr:cxnSp macro="">
      <xdr:nvCxnSpPr>
        <xdr:cNvPr id="26" name="PTObj_DBranchHLine_4_6">
          <a:extLst>
            <a:ext uri="{FF2B5EF4-FFF2-40B4-BE49-F238E27FC236}">
              <a16:creationId xmlns:a16="http://schemas.microsoft.com/office/drawing/2014/main" id="{43FB6A4F-8BAB-4A8D-B6DA-D5ED8DE0FA0D}"/>
            </a:ext>
          </a:extLst>
        </xdr:cNvPr>
        <xdr:cNvCxnSpPr/>
      </xdr:nvCxnSpPr>
      <xdr:spPr>
        <a:xfrm>
          <a:off x="7084822" y="8167370"/>
          <a:ext cx="1265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74422</xdr:colOff>
      <xdr:row>13</xdr:row>
      <xdr:rowOff>148590</xdr:rowOff>
    </xdr:from>
    <xdr:to>
      <xdr:col>2</xdr:col>
      <xdr:colOff>226822</xdr:colOff>
      <xdr:row>27</xdr:row>
      <xdr:rowOff>153670</xdr:rowOff>
    </xdr:to>
    <xdr:cxnSp macro="">
      <xdr:nvCxnSpPr>
        <xdr:cNvPr id="27" name="PTObj_DBranchDLine_4_6">
          <a:extLst>
            <a:ext uri="{FF2B5EF4-FFF2-40B4-BE49-F238E27FC236}">
              <a16:creationId xmlns:a16="http://schemas.microsoft.com/office/drawing/2014/main" id="{D0E28C2A-6269-4057-9537-6A8BD10E4B80}"/>
            </a:ext>
          </a:extLst>
        </xdr:cNvPr>
        <xdr:cNvCxnSpPr/>
      </xdr:nvCxnSpPr>
      <xdr:spPr>
        <a:xfrm>
          <a:off x="6932422" y="5622290"/>
          <a:ext cx="152400" cy="2545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226822</xdr:colOff>
      <xdr:row>11</xdr:row>
      <xdr:rowOff>153670</xdr:rowOff>
    </xdr:from>
    <xdr:to>
      <xdr:col>4</xdr:col>
      <xdr:colOff>127</xdr:colOff>
      <xdr:row>11</xdr:row>
      <xdr:rowOff>153670</xdr:rowOff>
    </xdr:to>
    <xdr:cxnSp macro="">
      <xdr:nvCxnSpPr>
        <xdr:cNvPr id="36" name="PTObj_DBranchHLine_4_8">
          <a:extLst>
            <a:ext uri="{FF2B5EF4-FFF2-40B4-BE49-F238E27FC236}">
              <a16:creationId xmlns:a16="http://schemas.microsoft.com/office/drawing/2014/main" id="{70CC5737-B84C-47E4-A7B3-244EBA015B8C}"/>
            </a:ext>
          </a:extLst>
        </xdr:cNvPr>
        <xdr:cNvCxnSpPr/>
      </xdr:nvCxnSpPr>
      <xdr:spPr>
        <a:xfrm>
          <a:off x="8577072" y="5309870"/>
          <a:ext cx="13163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74422</xdr:colOff>
      <xdr:row>9</xdr:row>
      <xdr:rowOff>148590</xdr:rowOff>
    </xdr:from>
    <xdr:to>
      <xdr:col>3</xdr:col>
      <xdr:colOff>226822</xdr:colOff>
      <xdr:row>11</xdr:row>
      <xdr:rowOff>153670</xdr:rowOff>
    </xdr:to>
    <xdr:cxnSp macro="">
      <xdr:nvCxnSpPr>
        <xdr:cNvPr id="37" name="PTObj_DBranchDLine_4_8">
          <a:extLst>
            <a:ext uri="{FF2B5EF4-FFF2-40B4-BE49-F238E27FC236}">
              <a16:creationId xmlns:a16="http://schemas.microsoft.com/office/drawing/2014/main" id="{FA9404D6-8EF7-4C32-8B04-DDF1787EB2DC}"/>
            </a:ext>
          </a:extLst>
        </xdr:cNvPr>
        <xdr:cNvCxnSpPr/>
      </xdr:nvCxnSpPr>
      <xdr:spPr>
        <a:xfrm>
          <a:off x="8424672" y="4987290"/>
          <a:ext cx="152400" cy="3225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226822</xdr:colOff>
      <xdr:row>7</xdr:row>
      <xdr:rowOff>153670</xdr:rowOff>
    </xdr:from>
    <xdr:to>
      <xdr:col>4</xdr:col>
      <xdr:colOff>127</xdr:colOff>
      <xdr:row>7</xdr:row>
      <xdr:rowOff>153670</xdr:rowOff>
    </xdr:to>
    <xdr:cxnSp macro="">
      <xdr:nvCxnSpPr>
        <xdr:cNvPr id="38" name="PTObj_DBranchHLine_4_7">
          <a:extLst>
            <a:ext uri="{FF2B5EF4-FFF2-40B4-BE49-F238E27FC236}">
              <a16:creationId xmlns:a16="http://schemas.microsoft.com/office/drawing/2014/main" id="{FF02298D-8998-488D-8BF1-EEDBA3C065EB}"/>
            </a:ext>
          </a:extLst>
        </xdr:cNvPr>
        <xdr:cNvCxnSpPr/>
      </xdr:nvCxnSpPr>
      <xdr:spPr>
        <a:xfrm>
          <a:off x="8577072" y="4674870"/>
          <a:ext cx="13163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74422</xdr:colOff>
      <xdr:row>7</xdr:row>
      <xdr:rowOff>153670</xdr:rowOff>
    </xdr:from>
    <xdr:to>
      <xdr:col>3</xdr:col>
      <xdr:colOff>226822</xdr:colOff>
      <xdr:row>9</xdr:row>
      <xdr:rowOff>148590</xdr:rowOff>
    </xdr:to>
    <xdr:cxnSp macro="">
      <xdr:nvCxnSpPr>
        <xdr:cNvPr id="39" name="PTObj_DBranchDLine_4_7">
          <a:extLst>
            <a:ext uri="{FF2B5EF4-FFF2-40B4-BE49-F238E27FC236}">
              <a16:creationId xmlns:a16="http://schemas.microsoft.com/office/drawing/2014/main" id="{BA1B6A5D-87D4-4ADF-A2CB-8F13FC8CB151}"/>
            </a:ext>
          </a:extLst>
        </xdr:cNvPr>
        <xdr:cNvCxnSpPr/>
      </xdr:nvCxnSpPr>
      <xdr:spPr>
        <a:xfrm flipV="1">
          <a:off x="8424672" y="4674870"/>
          <a:ext cx="152400" cy="3124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226822</xdr:colOff>
      <xdr:row>9</xdr:row>
      <xdr:rowOff>153670</xdr:rowOff>
    </xdr:from>
    <xdr:to>
      <xdr:col>3</xdr:col>
      <xdr:colOff>127</xdr:colOff>
      <xdr:row>9</xdr:row>
      <xdr:rowOff>153670</xdr:rowOff>
    </xdr:to>
    <xdr:cxnSp macro="">
      <xdr:nvCxnSpPr>
        <xdr:cNvPr id="40" name="PTObj_DBranchHLine_4_5">
          <a:extLst>
            <a:ext uri="{FF2B5EF4-FFF2-40B4-BE49-F238E27FC236}">
              <a16:creationId xmlns:a16="http://schemas.microsoft.com/office/drawing/2014/main" id="{B2E19112-BBEA-43E0-A6BA-DD756C4205B0}"/>
            </a:ext>
          </a:extLst>
        </xdr:cNvPr>
        <xdr:cNvCxnSpPr/>
      </xdr:nvCxnSpPr>
      <xdr:spPr>
        <a:xfrm>
          <a:off x="7084822" y="4992370"/>
          <a:ext cx="1265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74422</xdr:colOff>
      <xdr:row>9</xdr:row>
      <xdr:rowOff>153670</xdr:rowOff>
    </xdr:from>
    <xdr:to>
      <xdr:col>2</xdr:col>
      <xdr:colOff>226822</xdr:colOff>
      <xdr:row>13</xdr:row>
      <xdr:rowOff>148590</xdr:rowOff>
    </xdr:to>
    <xdr:cxnSp macro="">
      <xdr:nvCxnSpPr>
        <xdr:cNvPr id="41" name="PTObj_DBranchDLine_4_5">
          <a:extLst>
            <a:ext uri="{FF2B5EF4-FFF2-40B4-BE49-F238E27FC236}">
              <a16:creationId xmlns:a16="http://schemas.microsoft.com/office/drawing/2014/main" id="{6990DFB7-8964-48A1-97D8-E55FDE107AF0}"/>
            </a:ext>
          </a:extLst>
        </xdr:cNvPr>
        <xdr:cNvCxnSpPr/>
      </xdr:nvCxnSpPr>
      <xdr:spPr>
        <a:xfrm flipV="1">
          <a:off x="6932422" y="4992370"/>
          <a:ext cx="152400" cy="629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226822</xdr:colOff>
      <xdr:row>13</xdr:row>
      <xdr:rowOff>153670</xdr:rowOff>
    </xdr:from>
    <xdr:to>
      <xdr:col>2</xdr:col>
      <xdr:colOff>127</xdr:colOff>
      <xdr:row>13</xdr:row>
      <xdr:rowOff>153670</xdr:rowOff>
    </xdr:to>
    <xdr:cxnSp macro="">
      <xdr:nvCxnSpPr>
        <xdr:cNvPr id="42" name="PTObj_DBranchHLine_4_3">
          <a:extLst>
            <a:ext uri="{FF2B5EF4-FFF2-40B4-BE49-F238E27FC236}">
              <a16:creationId xmlns:a16="http://schemas.microsoft.com/office/drawing/2014/main" id="{E2ECB8E1-7292-4AE8-8695-2ABF1D20387C}"/>
            </a:ext>
          </a:extLst>
        </xdr:cNvPr>
        <xdr:cNvCxnSpPr/>
      </xdr:nvCxnSpPr>
      <xdr:spPr>
        <a:xfrm>
          <a:off x="5592572" y="5627370"/>
          <a:ext cx="1265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74422</xdr:colOff>
      <xdr:row>5</xdr:row>
      <xdr:rowOff>148590</xdr:rowOff>
    </xdr:from>
    <xdr:to>
      <xdr:col>1</xdr:col>
      <xdr:colOff>226822</xdr:colOff>
      <xdr:row>13</xdr:row>
      <xdr:rowOff>153670</xdr:rowOff>
    </xdr:to>
    <xdr:cxnSp macro="">
      <xdr:nvCxnSpPr>
        <xdr:cNvPr id="43" name="PTObj_DBranchDLine_4_3">
          <a:extLst>
            <a:ext uri="{FF2B5EF4-FFF2-40B4-BE49-F238E27FC236}">
              <a16:creationId xmlns:a16="http://schemas.microsoft.com/office/drawing/2014/main" id="{F6B34579-02CB-4101-BFEC-AFCF48DE883A}"/>
            </a:ext>
          </a:extLst>
        </xdr:cNvPr>
        <xdr:cNvCxnSpPr/>
      </xdr:nvCxnSpPr>
      <xdr:spPr>
        <a:xfrm>
          <a:off x="5440172" y="4352290"/>
          <a:ext cx="152400" cy="1275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5</xdr:row>
      <xdr:rowOff>153670</xdr:rowOff>
    </xdr:from>
    <xdr:to>
      <xdr:col>1</xdr:col>
      <xdr:colOff>127</xdr:colOff>
      <xdr:row>5</xdr:row>
      <xdr:rowOff>153670</xdr:rowOff>
    </xdr:to>
    <xdr:cxnSp macro="">
      <xdr:nvCxnSpPr>
        <xdr:cNvPr id="46" name="PTObj_DBranchHLine_4_1">
          <a:extLst>
            <a:ext uri="{FF2B5EF4-FFF2-40B4-BE49-F238E27FC236}">
              <a16:creationId xmlns:a16="http://schemas.microsoft.com/office/drawing/2014/main" id="{DC0664D0-CC52-4F30-A47A-346B183BF4C8}"/>
            </a:ext>
          </a:extLst>
        </xdr:cNvPr>
        <xdr:cNvCxnSpPr/>
      </xdr:nvCxnSpPr>
      <xdr:spPr>
        <a:xfrm>
          <a:off x="4381500" y="4357370"/>
          <a:ext cx="98437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127</xdr:colOff>
      <xdr:row>5</xdr:row>
      <xdr:rowOff>74295</xdr:rowOff>
    </xdr:from>
    <xdr:ext cx="158750" cy="156790"/>
    <xdr:sp macro="" textlink="">
      <xdr:nvSpPr>
        <xdr:cNvPr id="47" name="PTObj_DNode_4_1">
          <a:extLst>
            <a:ext uri="{FF2B5EF4-FFF2-40B4-BE49-F238E27FC236}">
              <a16:creationId xmlns:a16="http://schemas.microsoft.com/office/drawing/2014/main" id="{E41F478A-9F0C-4749-BAF3-2932805A6938}"/>
            </a:ext>
          </a:extLst>
        </xdr:cNvPr>
        <xdr:cNvSpPr/>
      </xdr:nvSpPr>
      <xdr:spPr>
        <a:xfrm>
          <a:off x="5365877" y="4277995"/>
          <a:ext cx="158750" cy="15679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0</xdr:col>
      <xdr:colOff>215900</xdr:colOff>
      <xdr:row>5</xdr:row>
      <xdr:rowOff>63357</xdr:rowOff>
    </xdr:from>
    <xdr:ext cx="408189" cy="180627"/>
    <xdr:sp macro="" textlink="">
      <xdr:nvSpPr>
        <xdr:cNvPr id="48" name="PTObj_DBranchName_4_1">
          <a:extLst>
            <a:ext uri="{FF2B5EF4-FFF2-40B4-BE49-F238E27FC236}">
              <a16:creationId xmlns:a16="http://schemas.microsoft.com/office/drawing/2014/main" id="{EEC04CB7-D7D4-482F-AB08-801F3DDCAAB4}"/>
            </a:ext>
          </a:extLst>
        </xdr:cNvPr>
        <xdr:cNvSpPr txBox="1"/>
      </xdr:nvSpPr>
      <xdr:spPr>
        <a:xfrm>
          <a:off x="4419600" y="4267057"/>
          <a:ext cx="40818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Decision</a:t>
          </a:r>
        </a:p>
      </xdr:txBody>
    </xdr:sp>
    <xdr:clientData/>
  </xdr:oneCellAnchor>
  <xdr:oneCellAnchor>
    <xdr:from>
      <xdr:col>2</xdr:col>
      <xdr:colOff>127</xdr:colOff>
      <xdr:row>13</xdr:row>
      <xdr:rowOff>74295</xdr:rowOff>
    </xdr:from>
    <xdr:ext cx="158750" cy="156790"/>
    <xdr:sp macro="" textlink="">
      <xdr:nvSpPr>
        <xdr:cNvPr id="51" name="PTObj_DNode_4_3">
          <a:extLst>
            <a:ext uri="{FF2B5EF4-FFF2-40B4-BE49-F238E27FC236}">
              <a16:creationId xmlns:a16="http://schemas.microsoft.com/office/drawing/2014/main" id="{6F808079-F51B-4D55-B2BE-99420B15C19C}"/>
            </a:ext>
          </a:extLst>
        </xdr:cNvPr>
        <xdr:cNvSpPr/>
      </xdr:nvSpPr>
      <xdr:spPr>
        <a:xfrm>
          <a:off x="6858127" y="5547995"/>
          <a:ext cx="158750" cy="15679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1</xdr:col>
      <xdr:colOff>264922</xdr:colOff>
      <xdr:row>13</xdr:row>
      <xdr:rowOff>63357</xdr:rowOff>
    </xdr:from>
    <xdr:ext cx="585288" cy="180627"/>
    <xdr:sp macro="" textlink="">
      <xdr:nvSpPr>
        <xdr:cNvPr id="52" name="PTObj_DBranchName_4_3">
          <a:extLst>
            <a:ext uri="{FF2B5EF4-FFF2-40B4-BE49-F238E27FC236}">
              <a16:creationId xmlns:a16="http://schemas.microsoft.com/office/drawing/2014/main" id="{562D2564-7DF7-4489-BCF6-A78CDEC3E4F5}"/>
            </a:ext>
          </a:extLst>
        </xdr:cNvPr>
        <xdr:cNvSpPr txBox="1"/>
      </xdr:nvSpPr>
      <xdr:spPr>
        <a:xfrm>
          <a:off x="5630672" y="5537057"/>
          <a:ext cx="58528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Hotel Permit</a:t>
          </a:r>
        </a:p>
      </xdr:txBody>
    </xdr:sp>
    <xdr:clientData/>
  </xdr:oneCellAnchor>
  <xdr:oneCellAnchor>
    <xdr:from>
      <xdr:col>3</xdr:col>
      <xdr:colOff>127</xdr:colOff>
      <xdr:row>9</xdr:row>
      <xdr:rowOff>74295</xdr:rowOff>
    </xdr:from>
    <xdr:ext cx="158750" cy="156790"/>
    <xdr:sp macro="" textlink="">
      <xdr:nvSpPr>
        <xdr:cNvPr id="53" name="PTObj_DNode_4_5">
          <a:extLst>
            <a:ext uri="{FF2B5EF4-FFF2-40B4-BE49-F238E27FC236}">
              <a16:creationId xmlns:a16="http://schemas.microsoft.com/office/drawing/2014/main" id="{1CF8E3B8-56B6-4F37-B3F5-FCCBBF132876}"/>
            </a:ext>
          </a:extLst>
        </xdr:cNvPr>
        <xdr:cNvSpPr/>
      </xdr:nvSpPr>
      <xdr:spPr>
        <a:xfrm>
          <a:off x="8350377" y="4912995"/>
          <a:ext cx="158750" cy="15679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2</xdr:col>
      <xdr:colOff>264922</xdr:colOff>
      <xdr:row>9</xdr:row>
      <xdr:rowOff>63357</xdr:rowOff>
    </xdr:from>
    <xdr:ext cx="463845" cy="180627"/>
    <xdr:sp macro="" textlink="">
      <xdr:nvSpPr>
        <xdr:cNvPr id="54" name="PTObj_DBranchName_4_5">
          <a:extLst>
            <a:ext uri="{FF2B5EF4-FFF2-40B4-BE49-F238E27FC236}">
              <a16:creationId xmlns:a16="http://schemas.microsoft.com/office/drawing/2014/main" id="{69592046-7C74-4AA1-9DCF-ACBF6B0D8EC6}"/>
            </a:ext>
          </a:extLst>
        </xdr:cNvPr>
        <xdr:cNvSpPr txBox="1"/>
      </xdr:nvSpPr>
      <xdr:spPr>
        <a:xfrm>
          <a:off x="7122922" y="4902057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oneCellAnchor>
    <xdr:from>
      <xdr:col>4</xdr:col>
      <xdr:colOff>127</xdr:colOff>
      <xdr:row>7</xdr:row>
      <xdr:rowOff>74295</xdr:rowOff>
    </xdr:from>
    <xdr:ext cx="158750" cy="156790"/>
    <xdr:sp macro="" textlink="">
      <xdr:nvSpPr>
        <xdr:cNvPr id="55" name="PTObj_DNode_4_7">
          <a:extLst>
            <a:ext uri="{FF2B5EF4-FFF2-40B4-BE49-F238E27FC236}">
              <a16:creationId xmlns:a16="http://schemas.microsoft.com/office/drawing/2014/main" id="{8BF5F02C-FF06-4412-ADE9-2C985D08351B}"/>
            </a:ext>
          </a:extLst>
        </xdr:cNvPr>
        <xdr:cNvSpPr/>
      </xdr:nvSpPr>
      <xdr:spPr>
        <a:xfrm rot="-5400000">
          <a:off x="9894407" y="4594515"/>
          <a:ext cx="156790" cy="1587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3</xdr:col>
      <xdr:colOff>264922</xdr:colOff>
      <xdr:row>7</xdr:row>
      <xdr:rowOff>63357</xdr:rowOff>
    </xdr:from>
    <xdr:ext cx="621580" cy="180627"/>
    <xdr:sp macro="" textlink="">
      <xdr:nvSpPr>
        <xdr:cNvPr id="56" name="PTObj_DBranchName_4_7">
          <a:extLst>
            <a:ext uri="{FF2B5EF4-FFF2-40B4-BE49-F238E27FC236}">
              <a16:creationId xmlns:a16="http://schemas.microsoft.com/office/drawing/2014/main" id="{2F7C35A2-BDB3-47EB-8D33-708144C40E08}"/>
            </a:ext>
          </a:extLst>
        </xdr:cNvPr>
        <xdr:cNvSpPr txBox="1"/>
      </xdr:nvSpPr>
      <xdr:spPr>
        <a:xfrm>
          <a:off x="8615172" y="4584557"/>
          <a:ext cx="62158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ECOGROWTH</a:t>
          </a:r>
        </a:p>
      </xdr:txBody>
    </xdr:sp>
    <xdr:clientData/>
  </xdr:oneCellAnchor>
  <xdr:oneCellAnchor>
    <xdr:from>
      <xdr:col>4</xdr:col>
      <xdr:colOff>127</xdr:colOff>
      <xdr:row>11</xdr:row>
      <xdr:rowOff>74295</xdr:rowOff>
    </xdr:from>
    <xdr:ext cx="158750" cy="156790"/>
    <xdr:sp macro="" textlink="">
      <xdr:nvSpPr>
        <xdr:cNvPr id="57" name="PTObj_DNode_4_8">
          <a:extLst>
            <a:ext uri="{FF2B5EF4-FFF2-40B4-BE49-F238E27FC236}">
              <a16:creationId xmlns:a16="http://schemas.microsoft.com/office/drawing/2014/main" id="{DAE886D1-BA3F-4A38-B27B-8871EAF2555A}"/>
            </a:ext>
          </a:extLst>
        </xdr:cNvPr>
        <xdr:cNvSpPr/>
      </xdr:nvSpPr>
      <xdr:spPr>
        <a:xfrm rot="-5400000">
          <a:off x="9894407" y="5229515"/>
          <a:ext cx="156790" cy="1587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3</xdr:col>
      <xdr:colOff>264922</xdr:colOff>
      <xdr:row>11</xdr:row>
      <xdr:rowOff>63357</xdr:rowOff>
    </xdr:from>
    <xdr:ext cx="579198" cy="180627"/>
    <xdr:sp macro="" textlink="">
      <xdr:nvSpPr>
        <xdr:cNvPr id="58" name="PTObj_DBranchName_4_8">
          <a:extLst>
            <a:ext uri="{FF2B5EF4-FFF2-40B4-BE49-F238E27FC236}">
              <a16:creationId xmlns:a16="http://schemas.microsoft.com/office/drawing/2014/main" id="{0C0C2609-BB04-4C0E-B719-5197F31D7B9E}"/>
            </a:ext>
          </a:extLst>
        </xdr:cNvPr>
        <xdr:cNvSpPr txBox="1"/>
      </xdr:nvSpPr>
      <xdr:spPr>
        <a:xfrm>
          <a:off x="8615172" y="5219557"/>
          <a:ext cx="57919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ECUDECLINE</a:t>
          </a:r>
        </a:p>
      </xdr:txBody>
    </xdr:sp>
    <xdr:clientData/>
  </xdr:oneCellAnchor>
  <xdr:oneCellAnchor>
    <xdr:from>
      <xdr:col>3</xdr:col>
      <xdr:colOff>127</xdr:colOff>
      <xdr:row>27</xdr:row>
      <xdr:rowOff>74295</xdr:rowOff>
    </xdr:from>
    <xdr:ext cx="158750" cy="156790"/>
    <xdr:sp macro="" textlink="">
      <xdr:nvSpPr>
        <xdr:cNvPr id="67" name="PTObj_DNode_4_6">
          <a:extLst>
            <a:ext uri="{FF2B5EF4-FFF2-40B4-BE49-F238E27FC236}">
              <a16:creationId xmlns:a16="http://schemas.microsoft.com/office/drawing/2014/main" id="{AC8FD563-844B-4ED5-97DB-78A990A74A21}"/>
            </a:ext>
          </a:extLst>
        </xdr:cNvPr>
        <xdr:cNvSpPr/>
      </xdr:nvSpPr>
      <xdr:spPr>
        <a:xfrm>
          <a:off x="8350377" y="8087995"/>
          <a:ext cx="158750" cy="15679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2</xdr:col>
      <xdr:colOff>264922</xdr:colOff>
      <xdr:row>27</xdr:row>
      <xdr:rowOff>63357</xdr:rowOff>
    </xdr:from>
    <xdr:ext cx="420500" cy="180627"/>
    <xdr:sp macro="" textlink="">
      <xdr:nvSpPr>
        <xdr:cNvPr id="68" name="PTObj_DBranchName_4_6">
          <a:extLst>
            <a:ext uri="{FF2B5EF4-FFF2-40B4-BE49-F238E27FC236}">
              <a16:creationId xmlns:a16="http://schemas.microsoft.com/office/drawing/2014/main" id="{6D6FBF06-4765-4C86-84E5-966B71AABBC0}"/>
            </a:ext>
          </a:extLst>
        </xdr:cNvPr>
        <xdr:cNvSpPr txBox="1"/>
      </xdr:nvSpPr>
      <xdr:spPr>
        <a:xfrm>
          <a:off x="7122922" y="8077057"/>
          <a:ext cx="4205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Rejected</a:t>
          </a:r>
        </a:p>
      </xdr:txBody>
    </xdr:sp>
    <xdr:clientData/>
  </xdr:oneCellAnchor>
  <xdr:oneCellAnchor>
    <xdr:from>
      <xdr:col>4</xdr:col>
      <xdr:colOff>127</xdr:colOff>
      <xdr:row>21</xdr:row>
      <xdr:rowOff>74295</xdr:rowOff>
    </xdr:from>
    <xdr:ext cx="158750" cy="156790"/>
    <xdr:sp macro="" textlink="">
      <xdr:nvSpPr>
        <xdr:cNvPr id="79" name="PTObj_DNode_4_13">
          <a:extLst>
            <a:ext uri="{FF2B5EF4-FFF2-40B4-BE49-F238E27FC236}">
              <a16:creationId xmlns:a16="http://schemas.microsoft.com/office/drawing/2014/main" id="{C969AA86-3995-431C-B2F3-2F3DFCF7F1AD}"/>
            </a:ext>
          </a:extLst>
        </xdr:cNvPr>
        <xdr:cNvSpPr/>
      </xdr:nvSpPr>
      <xdr:spPr>
        <a:xfrm>
          <a:off x="9893427" y="6817995"/>
          <a:ext cx="158750" cy="15679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3</xdr:col>
      <xdr:colOff>264922</xdr:colOff>
      <xdr:row>21</xdr:row>
      <xdr:rowOff>63357</xdr:rowOff>
    </xdr:from>
    <xdr:ext cx="606769" cy="180627"/>
    <xdr:sp macro="" textlink="">
      <xdr:nvSpPr>
        <xdr:cNvPr id="80" name="PTObj_DBranchName_4_13">
          <a:extLst>
            <a:ext uri="{FF2B5EF4-FFF2-40B4-BE49-F238E27FC236}">
              <a16:creationId xmlns:a16="http://schemas.microsoft.com/office/drawing/2014/main" id="{46688B2C-F557-4CDE-88A1-5639B2079B2C}"/>
            </a:ext>
          </a:extLst>
        </xdr:cNvPr>
        <xdr:cNvSpPr txBox="1"/>
      </xdr:nvSpPr>
      <xdr:spPr>
        <a:xfrm>
          <a:off x="8615172" y="6807057"/>
          <a:ext cx="60676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Office Permit</a:t>
          </a:r>
        </a:p>
      </xdr:txBody>
    </xdr:sp>
    <xdr:clientData/>
  </xdr:oneCellAnchor>
  <xdr:oneCellAnchor>
    <xdr:from>
      <xdr:col>5</xdr:col>
      <xdr:colOff>127</xdr:colOff>
      <xdr:row>17</xdr:row>
      <xdr:rowOff>74295</xdr:rowOff>
    </xdr:from>
    <xdr:ext cx="158750" cy="156790"/>
    <xdr:sp macro="" textlink="">
      <xdr:nvSpPr>
        <xdr:cNvPr id="81" name="PTObj_DNode_4_18">
          <a:extLst>
            <a:ext uri="{FF2B5EF4-FFF2-40B4-BE49-F238E27FC236}">
              <a16:creationId xmlns:a16="http://schemas.microsoft.com/office/drawing/2014/main" id="{CA31276E-8340-41C3-B587-1AB0E3ABC891}"/>
            </a:ext>
          </a:extLst>
        </xdr:cNvPr>
        <xdr:cNvSpPr/>
      </xdr:nvSpPr>
      <xdr:spPr>
        <a:xfrm>
          <a:off x="11379327" y="6182995"/>
          <a:ext cx="158750" cy="15679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4</xdr:col>
      <xdr:colOff>264922</xdr:colOff>
      <xdr:row>17</xdr:row>
      <xdr:rowOff>63357</xdr:rowOff>
    </xdr:from>
    <xdr:ext cx="463845" cy="180627"/>
    <xdr:sp macro="" textlink="">
      <xdr:nvSpPr>
        <xdr:cNvPr id="82" name="PTObj_DBranchName_4_18">
          <a:extLst>
            <a:ext uri="{FF2B5EF4-FFF2-40B4-BE49-F238E27FC236}">
              <a16:creationId xmlns:a16="http://schemas.microsoft.com/office/drawing/2014/main" id="{9088CC39-616E-4F71-914C-7949406C7EAF}"/>
            </a:ext>
          </a:extLst>
        </xdr:cNvPr>
        <xdr:cNvSpPr txBox="1"/>
      </xdr:nvSpPr>
      <xdr:spPr>
        <a:xfrm>
          <a:off x="10158222" y="6172057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oneCellAnchor>
    <xdr:from>
      <xdr:col>6</xdr:col>
      <xdr:colOff>127</xdr:colOff>
      <xdr:row>15</xdr:row>
      <xdr:rowOff>74295</xdr:rowOff>
    </xdr:from>
    <xdr:ext cx="158750" cy="156790"/>
    <xdr:sp macro="" textlink="">
      <xdr:nvSpPr>
        <xdr:cNvPr id="83" name="PTObj_DNode_4_20">
          <a:extLst>
            <a:ext uri="{FF2B5EF4-FFF2-40B4-BE49-F238E27FC236}">
              <a16:creationId xmlns:a16="http://schemas.microsoft.com/office/drawing/2014/main" id="{DC8FF3DE-5D6E-4E2D-8A51-1C31576C510E}"/>
            </a:ext>
          </a:extLst>
        </xdr:cNvPr>
        <xdr:cNvSpPr/>
      </xdr:nvSpPr>
      <xdr:spPr>
        <a:xfrm rot="-5400000">
          <a:off x="12917007" y="5864515"/>
          <a:ext cx="156790" cy="1587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5</xdr:col>
      <xdr:colOff>264922</xdr:colOff>
      <xdr:row>15</xdr:row>
      <xdr:rowOff>63357</xdr:rowOff>
    </xdr:from>
    <xdr:ext cx="621580" cy="180627"/>
    <xdr:sp macro="" textlink="">
      <xdr:nvSpPr>
        <xdr:cNvPr id="84" name="PTObj_DBranchName_4_20">
          <a:extLst>
            <a:ext uri="{FF2B5EF4-FFF2-40B4-BE49-F238E27FC236}">
              <a16:creationId xmlns:a16="http://schemas.microsoft.com/office/drawing/2014/main" id="{32D0C6AC-AB19-45B3-9648-C3DE9412161E}"/>
            </a:ext>
          </a:extLst>
        </xdr:cNvPr>
        <xdr:cNvSpPr txBox="1"/>
      </xdr:nvSpPr>
      <xdr:spPr>
        <a:xfrm>
          <a:off x="11644122" y="5854557"/>
          <a:ext cx="62158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ECOGROWTH</a:t>
          </a:r>
        </a:p>
      </xdr:txBody>
    </xdr:sp>
    <xdr:clientData/>
  </xdr:oneCellAnchor>
  <xdr:oneCellAnchor>
    <xdr:from>
      <xdr:col>6</xdr:col>
      <xdr:colOff>127</xdr:colOff>
      <xdr:row>19</xdr:row>
      <xdr:rowOff>74295</xdr:rowOff>
    </xdr:from>
    <xdr:ext cx="158750" cy="156790"/>
    <xdr:sp macro="" textlink="">
      <xdr:nvSpPr>
        <xdr:cNvPr id="85" name="PTObj_DNode_4_21">
          <a:extLst>
            <a:ext uri="{FF2B5EF4-FFF2-40B4-BE49-F238E27FC236}">
              <a16:creationId xmlns:a16="http://schemas.microsoft.com/office/drawing/2014/main" id="{E3AF482C-FBDA-499F-BAE8-41A74959E80B}"/>
            </a:ext>
          </a:extLst>
        </xdr:cNvPr>
        <xdr:cNvSpPr/>
      </xdr:nvSpPr>
      <xdr:spPr>
        <a:xfrm rot="-5400000">
          <a:off x="12917007" y="6499515"/>
          <a:ext cx="156790" cy="1587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5</xdr:col>
      <xdr:colOff>264922</xdr:colOff>
      <xdr:row>19</xdr:row>
      <xdr:rowOff>63357</xdr:rowOff>
    </xdr:from>
    <xdr:ext cx="581249" cy="180627"/>
    <xdr:sp macro="" textlink="">
      <xdr:nvSpPr>
        <xdr:cNvPr id="86" name="PTObj_DBranchName_4_21">
          <a:extLst>
            <a:ext uri="{FF2B5EF4-FFF2-40B4-BE49-F238E27FC236}">
              <a16:creationId xmlns:a16="http://schemas.microsoft.com/office/drawing/2014/main" id="{AC52C8D0-4556-4F9A-805B-D3570202CCB3}"/>
            </a:ext>
          </a:extLst>
        </xdr:cNvPr>
        <xdr:cNvSpPr txBox="1"/>
      </xdr:nvSpPr>
      <xdr:spPr>
        <a:xfrm>
          <a:off x="11644122" y="6489557"/>
          <a:ext cx="5812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ECODECLINE</a:t>
          </a:r>
        </a:p>
      </xdr:txBody>
    </xdr:sp>
    <xdr:clientData/>
  </xdr:oneCellAnchor>
  <xdr:oneCellAnchor>
    <xdr:from>
      <xdr:col>5</xdr:col>
      <xdr:colOff>127</xdr:colOff>
      <xdr:row>23</xdr:row>
      <xdr:rowOff>74295</xdr:rowOff>
    </xdr:from>
    <xdr:ext cx="158750" cy="156790"/>
    <xdr:sp macro="" textlink="">
      <xdr:nvSpPr>
        <xdr:cNvPr id="87" name="PTObj_DNode_4_19">
          <a:extLst>
            <a:ext uri="{FF2B5EF4-FFF2-40B4-BE49-F238E27FC236}">
              <a16:creationId xmlns:a16="http://schemas.microsoft.com/office/drawing/2014/main" id="{9DC229C0-289A-450C-97DC-1094C10DAA9A}"/>
            </a:ext>
          </a:extLst>
        </xdr:cNvPr>
        <xdr:cNvSpPr/>
      </xdr:nvSpPr>
      <xdr:spPr>
        <a:xfrm>
          <a:off x="11379327" y="7452995"/>
          <a:ext cx="158750" cy="15679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4</xdr:col>
      <xdr:colOff>264922</xdr:colOff>
      <xdr:row>23</xdr:row>
      <xdr:rowOff>63357</xdr:rowOff>
    </xdr:from>
    <xdr:ext cx="420500" cy="180627"/>
    <xdr:sp macro="" textlink="">
      <xdr:nvSpPr>
        <xdr:cNvPr id="88" name="PTObj_DBranchName_4_19">
          <a:extLst>
            <a:ext uri="{FF2B5EF4-FFF2-40B4-BE49-F238E27FC236}">
              <a16:creationId xmlns:a16="http://schemas.microsoft.com/office/drawing/2014/main" id="{17561560-C927-44A4-8BEA-B78AFB6E1449}"/>
            </a:ext>
          </a:extLst>
        </xdr:cNvPr>
        <xdr:cNvSpPr txBox="1"/>
      </xdr:nvSpPr>
      <xdr:spPr>
        <a:xfrm>
          <a:off x="10158222" y="7442057"/>
          <a:ext cx="4205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Rejected</a:t>
          </a:r>
        </a:p>
      </xdr:txBody>
    </xdr:sp>
    <xdr:clientData/>
  </xdr:oneCellAnchor>
  <xdr:oneCellAnchor>
    <xdr:from>
      <xdr:col>6</xdr:col>
      <xdr:colOff>127</xdr:colOff>
      <xdr:row>25</xdr:row>
      <xdr:rowOff>74295</xdr:rowOff>
    </xdr:from>
    <xdr:ext cx="158750" cy="156790"/>
    <xdr:sp macro="" textlink="">
      <xdr:nvSpPr>
        <xdr:cNvPr id="91" name="PTObj_DNode_4_23">
          <a:extLst>
            <a:ext uri="{FF2B5EF4-FFF2-40B4-BE49-F238E27FC236}">
              <a16:creationId xmlns:a16="http://schemas.microsoft.com/office/drawing/2014/main" id="{21F85DA2-BAF7-4894-ABA1-867F8D2DB160}"/>
            </a:ext>
          </a:extLst>
        </xdr:cNvPr>
        <xdr:cNvSpPr/>
      </xdr:nvSpPr>
      <xdr:spPr>
        <a:xfrm rot="-5400000">
          <a:off x="12917007" y="7769515"/>
          <a:ext cx="156790" cy="1587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5</xdr:col>
      <xdr:colOff>264922</xdr:colOff>
      <xdr:row>25</xdr:row>
      <xdr:rowOff>63357</xdr:rowOff>
    </xdr:from>
    <xdr:ext cx="698589" cy="180627"/>
    <xdr:sp macro="" textlink="">
      <xdr:nvSpPr>
        <xdr:cNvPr id="92" name="PTObj_DBranchName_4_23">
          <a:extLst>
            <a:ext uri="{FF2B5EF4-FFF2-40B4-BE49-F238E27FC236}">
              <a16:creationId xmlns:a16="http://schemas.microsoft.com/office/drawing/2014/main" id="{DF2AF37B-1299-41CA-8073-804608EA232F}"/>
            </a:ext>
          </a:extLst>
        </xdr:cNvPr>
        <xdr:cNvSpPr txBox="1"/>
      </xdr:nvSpPr>
      <xdr:spPr>
        <a:xfrm>
          <a:off x="11644122" y="7759557"/>
          <a:ext cx="69858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to College</a:t>
          </a:r>
        </a:p>
      </xdr:txBody>
    </xdr:sp>
    <xdr:clientData/>
  </xdr:one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0.44622</cdr:y>
    </cdr:from>
    <cdr:to>
      <cdr:x>0.95093</cdr:x>
      <cdr:y>0.56064</cdr:y>
    </cdr:to>
    <cdr:sp macro="[1]!PtreeEvent_WatermarkClick" textlink="">
      <cdr:nvSpPr>
        <cdr:cNvPr id="2" name="gwm_24820          ">
          <a:extLst xmlns:a="http://schemas.openxmlformats.org/drawingml/2006/main">
            <a:ext uri="{FF2B5EF4-FFF2-40B4-BE49-F238E27FC236}">
              <a16:creationId xmlns:a16="http://schemas.microsoft.com/office/drawing/2014/main" id="{11550E6C-959E-4702-A357-270F82BFD2C4}"/>
            </a:ext>
          </a:extLst>
        </cdr:cNvPr>
        <cdr:cNvSpPr txBox="1"/>
      </cdr:nvSpPr>
      <cdr:spPr>
        <a:xfrm xmlns:a="http://schemas.openxmlformats.org/drawingml/2006/main">
          <a:off x="304800" y="24765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0.44622</cdr:y>
    </cdr:from>
    <cdr:to>
      <cdr:x>0.95093</cdr:x>
      <cdr:y>0.56064</cdr:y>
    </cdr:to>
    <cdr:sp macro="[1]!PtreeEvent_WatermarkClick" textlink="">
      <cdr:nvSpPr>
        <cdr:cNvPr id="3" name="gwm_24820         ">
          <a:extLst xmlns:a="http://schemas.openxmlformats.org/drawingml/2006/main">
            <a:ext uri="{FF2B5EF4-FFF2-40B4-BE49-F238E27FC236}">
              <a16:creationId xmlns:a16="http://schemas.microsoft.com/office/drawing/2014/main" id="{B7AA1DD9-982C-4ACF-B457-088692CF0674}"/>
            </a:ext>
          </a:extLst>
        </cdr:cNvPr>
        <cdr:cNvSpPr txBox="1"/>
      </cdr:nvSpPr>
      <cdr:spPr>
        <a:xfrm xmlns:a="http://schemas.openxmlformats.org/drawingml/2006/main">
          <a:off x="304800" y="24765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0.44622</cdr:y>
    </cdr:from>
    <cdr:to>
      <cdr:x>0.95093</cdr:x>
      <cdr:y>0.56064</cdr:y>
    </cdr:to>
    <cdr:sp macro="[1]!PtreeEvent_WatermarkClick" textlink="">
      <cdr:nvSpPr>
        <cdr:cNvPr id="4" name="gwm_24820        ">
          <a:extLst xmlns:a="http://schemas.openxmlformats.org/drawingml/2006/main">
            <a:ext uri="{FF2B5EF4-FFF2-40B4-BE49-F238E27FC236}">
              <a16:creationId xmlns:a16="http://schemas.microsoft.com/office/drawing/2014/main" id="{0CCA9CE9-DCB4-4B89-9A43-45EB9D926B5F}"/>
            </a:ext>
          </a:extLst>
        </cdr:cNvPr>
        <cdr:cNvSpPr txBox="1"/>
      </cdr:nvSpPr>
      <cdr:spPr>
        <a:xfrm xmlns:a="http://schemas.openxmlformats.org/drawingml/2006/main">
          <a:off x="304800" y="24765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0.44622</cdr:y>
    </cdr:from>
    <cdr:to>
      <cdr:x>0.95093</cdr:x>
      <cdr:y>0.56064</cdr:y>
    </cdr:to>
    <cdr:sp macro="[1]!PtreeEvent_WatermarkClick" textlink="">
      <cdr:nvSpPr>
        <cdr:cNvPr id="5" name="gwm_24820       ">
          <a:extLst xmlns:a="http://schemas.openxmlformats.org/drawingml/2006/main">
            <a:ext uri="{FF2B5EF4-FFF2-40B4-BE49-F238E27FC236}">
              <a16:creationId xmlns:a16="http://schemas.microsoft.com/office/drawing/2014/main" id="{52D30448-3E9B-447B-AF7B-E345BD96B09A}"/>
            </a:ext>
          </a:extLst>
        </cdr:cNvPr>
        <cdr:cNvSpPr txBox="1"/>
      </cdr:nvSpPr>
      <cdr:spPr>
        <a:xfrm xmlns:a="http://schemas.openxmlformats.org/drawingml/2006/main">
          <a:off x="304800" y="24765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0.44622</cdr:y>
    </cdr:from>
    <cdr:to>
      <cdr:x>0.95093</cdr:x>
      <cdr:y>0.56064</cdr:y>
    </cdr:to>
    <cdr:sp macro="[1]!PtreeEvent_WatermarkClick" textlink="">
      <cdr:nvSpPr>
        <cdr:cNvPr id="6" name="gwm_24820      ">
          <a:extLst xmlns:a="http://schemas.openxmlformats.org/drawingml/2006/main">
            <a:ext uri="{FF2B5EF4-FFF2-40B4-BE49-F238E27FC236}">
              <a16:creationId xmlns:a16="http://schemas.microsoft.com/office/drawing/2014/main" id="{C4B0038B-0F1C-4C69-92B4-845636608C21}"/>
            </a:ext>
          </a:extLst>
        </cdr:cNvPr>
        <cdr:cNvSpPr txBox="1"/>
      </cdr:nvSpPr>
      <cdr:spPr>
        <a:xfrm xmlns:a="http://schemas.openxmlformats.org/drawingml/2006/main">
          <a:off x="304800" y="24765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9</xdr:col>
      <xdr:colOff>590550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1328B-9560-475E-A13B-61869728A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2" name="gwm_6974          ">
          <a:extLst xmlns:a="http://schemas.openxmlformats.org/drawingml/2006/main">
            <a:ext uri="{FF2B5EF4-FFF2-40B4-BE49-F238E27FC236}">
              <a16:creationId xmlns:a16="http://schemas.microsoft.com/office/drawing/2014/main" id="{C46F762D-5E74-4C60-84F4-1D5BD88B6895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3" name="gwm_6974         ">
          <a:extLst xmlns:a="http://schemas.openxmlformats.org/drawingml/2006/main">
            <a:ext uri="{FF2B5EF4-FFF2-40B4-BE49-F238E27FC236}">
              <a16:creationId xmlns:a16="http://schemas.microsoft.com/office/drawing/2014/main" id="{163B5F5E-9AA7-4221-ACCE-F44BE3AF98E7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4" name="gwm_6974        ">
          <a:extLst xmlns:a="http://schemas.openxmlformats.org/drawingml/2006/main">
            <a:ext uri="{FF2B5EF4-FFF2-40B4-BE49-F238E27FC236}">
              <a16:creationId xmlns:a16="http://schemas.microsoft.com/office/drawing/2014/main" id="{9109A99D-5438-42F6-A2CD-002B8193D384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5" name="gwm_6974       ">
          <a:extLst xmlns:a="http://schemas.openxmlformats.org/drawingml/2006/main">
            <a:ext uri="{FF2B5EF4-FFF2-40B4-BE49-F238E27FC236}">
              <a16:creationId xmlns:a16="http://schemas.microsoft.com/office/drawing/2014/main" id="{6D19829F-E70B-40DC-99F0-C00FC6FC2987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6" name="gwm_6974      ">
          <a:extLst xmlns:a="http://schemas.openxmlformats.org/drawingml/2006/main">
            <a:ext uri="{FF2B5EF4-FFF2-40B4-BE49-F238E27FC236}">
              <a16:creationId xmlns:a16="http://schemas.microsoft.com/office/drawing/2014/main" id="{A6A8564A-61C4-404A-A175-E9BFB6FEB9AC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152400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4E9BB-6A92-4832-A963-42C8F9B0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2" name="gwm_15386          ">
          <a:extLst xmlns:a="http://schemas.openxmlformats.org/drawingml/2006/main">
            <a:ext uri="{FF2B5EF4-FFF2-40B4-BE49-F238E27FC236}">
              <a16:creationId xmlns:a16="http://schemas.microsoft.com/office/drawing/2014/main" id="{6390EC84-D657-4A0E-8ABE-EAA06677B127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3" name="gwm_15386         ">
          <a:extLst xmlns:a="http://schemas.openxmlformats.org/drawingml/2006/main">
            <a:ext uri="{FF2B5EF4-FFF2-40B4-BE49-F238E27FC236}">
              <a16:creationId xmlns:a16="http://schemas.microsoft.com/office/drawing/2014/main" id="{31DF8769-9657-4614-995C-1DF5449B2232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4" name="gwm_15386        ">
          <a:extLst xmlns:a="http://schemas.openxmlformats.org/drawingml/2006/main">
            <a:ext uri="{FF2B5EF4-FFF2-40B4-BE49-F238E27FC236}">
              <a16:creationId xmlns:a16="http://schemas.microsoft.com/office/drawing/2014/main" id="{58988C3B-7DD4-4BEA-BC4A-98919390ECE5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5" name="gwm_15386       ">
          <a:extLst xmlns:a="http://schemas.openxmlformats.org/drawingml/2006/main">
            <a:ext uri="{FF2B5EF4-FFF2-40B4-BE49-F238E27FC236}">
              <a16:creationId xmlns:a16="http://schemas.microsoft.com/office/drawing/2014/main" id="{144FC578-6255-4033-BE99-7A4E19A0A7F4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6" name="gwm_15386      ">
          <a:extLst xmlns:a="http://schemas.openxmlformats.org/drawingml/2006/main">
            <a:ext uri="{FF2B5EF4-FFF2-40B4-BE49-F238E27FC236}">
              <a16:creationId xmlns:a16="http://schemas.microsoft.com/office/drawing/2014/main" id="{EE917272-A764-40DD-AFA8-33FE1F160FEB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400050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07B31-C67E-4FD6-AEC8-2E8DC7F4D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2" name="gwm_18446          ">
          <a:extLst xmlns:a="http://schemas.openxmlformats.org/drawingml/2006/main">
            <a:ext uri="{FF2B5EF4-FFF2-40B4-BE49-F238E27FC236}">
              <a16:creationId xmlns:a16="http://schemas.microsoft.com/office/drawing/2014/main" id="{F5FF49E8-824D-47EB-A279-B543292C5960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3" name="gwm_18446         ">
          <a:extLst xmlns:a="http://schemas.openxmlformats.org/drawingml/2006/main">
            <a:ext uri="{FF2B5EF4-FFF2-40B4-BE49-F238E27FC236}">
              <a16:creationId xmlns:a16="http://schemas.microsoft.com/office/drawing/2014/main" id="{5AD535EB-237D-4A84-8E42-5BEFBFCF9246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4" name="gwm_18446        ">
          <a:extLst xmlns:a="http://schemas.openxmlformats.org/drawingml/2006/main">
            <a:ext uri="{FF2B5EF4-FFF2-40B4-BE49-F238E27FC236}">
              <a16:creationId xmlns:a16="http://schemas.microsoft.com/office/drawing/2014/main" id="{7A9C066A-960D-43B8-AD45-B095668980CE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5" name="gwm_18446       ">
          <a:extLst xmlns:a="http://schemas.openxmlformats.org/drawingml/2006/main">
            <a:ext uri="{FF2B5EF4-FFF2-40B4-BE49-F238E27FC236}">
              <a16:creationId xmlns:a16="http://schemas.microsoft.com/office/drawing/2014/main" id="{CA238884-06A2-45F9-BD51-C55C3B03DFDD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0.42468</cdr:y>
    </cdr:from>
    <cdr:to>
      <cdr:x>0.95093</cdr:x>
      <cdr:y>0.58494</cdr:y>
    </cdr:to>
    <cdr:sp macro="[1]!PtreeEvent_WatermarkClick" textlink="">
      <cdr:nvSpPr>
        <cdr:cNvPr id="6" name="gwm_18446      ">
          <a:extLst xmlns:a="http://schemas.openxmlformats.org/drawingml/2006/main">
            <a:ext uri="{FF2B5EF4-FFF2-40B4-BE49-F238E27FC236}">
              <a16:creationId xmlns:a16="http://schemas.microsoft.com/office/drawing/2014/main" id="{3CAD29F1-C604-4C69-89D5-120EFD072C2C}"/>
            </a:ext>
          </a:extLst>
        </cdr:cNvPr>
        <cdr:cNvSpPr txBox="1"/>
      </cdr:nvSpPr>
      <cdr:spPr>
        <a:xfrm xmlns:a="http://schemas.openxmlformats.org/drawingml/2006/main">
          <a:off x="304800" y="16827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171450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F1D43-C22C-4E9C-A765-590D3CC08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8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  <sheetName val="Ptree"/>
    </sheetNames>
    <definedNames>
      <definedName name="PtreeEvent_WatermarkClick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9287-8949-4EDF-9408-F48549BC2CE8}">
  <dimension ref="B3:K70"/>
  <sheetViews>
    <sheetView tabSelected="1" topLeftCell="C31" zoomScale="81" zoomScaleNormal="81" workbookViewId="0">
      <selection activeCell="G39" sqref="G39"/>
    </sheetView>
  </sheetViews>
  <sheetFormatPr defaultRowHeight="12.5" x14ac:dyDescent="0.25"/>
  <cols>
    <col min="2" max="2" width="20.26953125" bestFit="1" customWidth="1"/>
    <col min="3" max="3" width="18.7265625" bestFit="1" customWidth="1"/>
    <col min="4" max="4" width="12.453125" bestFit="1" customWidth="1"/>
    <col min="5" max="5" width="16.6328125" customWidth="1"/>
    <col min="6" max="7" width="21.36328125" customWidth="1"/>
    <col min="8" max="8" width="22.08984375" customWidth="1"/>
    <col min="9" max="9" width="21.26953125" customWidth="1"/>
    <col min="10" max="10" width="22" customWidth="1"/>
    <col min="11" max="11" width="16.6328125" customWidth="1"/>
  </cols>
  <sheetData>
    <row r="3" spans="2:5" ht="13" x14ac:dyDescent="0.3">
      <c r="B3" s="18"/>
      <c r="C3" s="17" t="s">
        <v>15</v>
      </c>
      <c r="D3" s="10">
        <v>150000</v>
      </c>
    </row>
    <row r="4" spans="2:5" ht="13" x14ac:dyDescent="0.3">
      <c r="B4" s="16"/>
      <c r="C4" s="15"/>
      <c r="D4" s="15"/>
      <c r="E4" s="15"/>
    </row>
    <row r="5" spans="2:5" ht="13" x14ac:dyDescent="0.3">
      <c r="C5" s="9"/>
      <c r="D5" s="9" t="s">
        <v>14</v>
      </c>
      <c r="E5" s="9" t="s">
        <v>13</v>
      </c>
    </row>
    <row r="6" spans="2:5" ht="13" x14ac:dyDescent="0.3">
      <c r="B6" s="14"/>
      <c r="C6" s="11" t="s">
        <v>12</v>
      </c>
      <c r="D6" s="11">
        <v>0.3</v>
      </c>
      <c r="E6" s="11">
        <f>1-D6</f>
        <v>0.7</v>
      </c>
    </row>
    <row r="7" spans="2:5" ht="13" x14ac:dyDescent="0.3">
      <c r="B7" s="14"/>
      <c r="C7" s="11" t="s">
        <v>11</v>
      </c>
      <c r="D7" s="11">
        <v>0.8</v>
      </c>
      <c r="E7" s="11">
        <f>1-D7</f>
        <v>0.19999999999999996</v>
      </c>
    </row>
    <row r="8" spans="2:5" ht="13" x14ac:dyDescent="0.3">
      <c r="B8" s="14"/>
      <c r="C8" s="14"/>
      <c r="D8" s="14"/>
      <c r="E8" s="14"/>
    </row>
    <row r="10" spans="2:5" ht="13" x14ac:dyDescent="0.3">
      <c r="D10" s="9" t="s">
        <v>10</v>
      </c>
      <c r="E10" s="9" t="s">
        <v>9</v>
      </c>
    </row>
    <row r="11" spans="2:5" ht="13" x14ac:dyDescent="0.3">
      <c r="C11" s="11" t="s">
        <v>1</v>
      </c>
      <c r="D11" s="11">
        <v>0.6</v>
      </c>
      <c r="E11" s="11">
        <f>1-D11</f>
        <v>0.4</v>
      </c>
    </row>
    <row r="12" spans="2:5" ht="13" x14ac:dyDescent="0.3">
      <c r="B12" s="9" t="s">
        <v>8</v>
      </c>
      <c r="C12" s="11" t="s">
        <v>7</v>
      </c>
      <c r="D12" s="13">
        <v>4400000</v>
      </c>
      <c r="E12" s="13">
        <v>1600000</v>
      </c>
    </row>
    <row r="13" spans="2:5" ht="13" x14ac:dyDescent="0.3">
      <c r="B13" s="9" t="s">
        <v>6</v>
      </c>
      <c r="C13" s="11" t="s">
        <v>5</v>
      </c>
      <c r="D13" s="13">
        <v>3300000</v>
      </c>
      <c r="E13" s="13">
        <v>1300000</v>
      </c>
    </row>
    <row r="15" spans="2:5" ht="13" x14ac:dyDescent="0.3">
      <c r="B15" s="9" t="s">
        <v>4</v>
      </c>
      <c r="C15" s="11" t="s">
        <v>3</v>
      </c>
      <c r="D15" s="12">
        <v>1500000</v>
      </c>
    </row>
    <row r="16" spans="2:5" ht="13" x14ac:dyDescent="0.3">
      <c r="C16" s="11" t="s">
        <v>2</v>
      </c>
      <c r="D16" s="10">
        <v>1800000</v>
      </c>
      <c r="E16" s="9"/>
    </row>
    <row r="25" spans="5:9" ht="12.5" customHeight="1" x14ac:dyDescent="0.25">
      <c r="F25" s="3" t="e">
        <f ca="1">_xll.PTreeNodeDecision(treeCalc_4!$F$2,2)</f>
        <v>#NAME?</v>
      </c>
      <c r="G25" s="2" t="e">
        <f ca="1">_xll.PTreeNodeProbability(treeCalc_4!$F$2,2)</f>
        <v>#NAME?</v>
      </c>
    </row>
    <row r="26" spans="5:9" ht="12.5" customHeight="1" x14ac:dyDescent="0.25">
      <c r="F26" s="1">
        <f>D16</f>
        <v>1800000</v>
      </c>
      <c r="G26" s="44" t="e">
        <f ca="1">_xll.PTreeNodeValue(treeCalc_4!$F$2,2)</f>
        <v>#NAME?</v>
      </c>
    </row>
    <row r="27" spans="5:9" ht="12.5" customHeight="1" x14ac:dyDescent="0.25">
      <c r="E27" s="4"/>
      <c r="F27" s="5" t="s">
        <v>0</v>
      </c>
    </row>
    <row r="28" spans="5:9" ht="12.5" customHeight="1" x14ac:dyDescent="0.25">
      <c r="E28" s="4"/>
      <c r="F28" s="45" t="e">
        <f ca="1">_xll.PTreeNodeValue(treeCalc_4!$F$2,1)</f>
        <v>#NAME?</v>
      </c>
    </row>
    <row r="29" spans="5:9" ht="12.5" customHeight="1" x14ac:dyDescent="0.25">
      <c r="H29" s="6">
        <f>D11</f>
        <v>0.6</v>
      </c>
      <c r="I29" s="2" t="e">
        <f ca="1">_xll.PTreeNodeProbability(treeCalc_4!$F$2,7)</f>
        <v>#NAME?</v>
      </c>
    </row>
    <row r="30" spans="5:9" ht="12.5" customHeight="1" x14ac:dyDescent="0.25">
      <c r="H30" s="46">
        <f>D12</f>
        <v>4400000</v>
      </c>
      <c r="I30" s="44" t="e">
        <f ca="1">_xll.PTreeNodeValue(treeCalc_4!$F$2,7)</f>
        <v>#NAME?</v>
      </c>
    </row>
    <row r="31" spans="5:9" ht="12.5" customHeight="1" x14ac:dyDescent="0.25">
      <c r="G31" s="6">
        <f>D6</f>
        <v>0.3</v>
      </c>
      <c r="H31" s="8" t="s">
        <v>100</v>
      </c>
    </row>
    <row r="32" spans="5:9" ht="12.5" customHeight="1" x14ac:dyDescent="0.25">
      <c r="G32" s="4">
        <v>0</v>
      </c>
      <c r="H32" s="43" t="e">
        <f ca="1">_xll.PTreeNodeValue(treeCalc_4!$F$2,5)</f>
        <v>#NAME?</v>
      </c>
    </row>
    <row r="33" spans="6:11" ht="12.5" customHeight="1" x14ac:dyDescent="0.25">
      <c r="H33" s="6">
        <f>E11</f>
        <v>0.4</v>
      </c>
      <c r="I33" s="2" t="e">
        <f ca="1">_xll.PTreeNodeProbability(treeCalc_4!$F$2,8)</f>
        <v>#NAME?</v>
      </c>
    </row>
    <row r="34" spans="6:11" ht="12.5" customHeight="1" x14ac:dyDescent="0.25">
      <c r="H34" s="46">
        <f>E12</f>
        <v>1600000</v>
      </c>
      <c r="I34" s="44" t="e">
        <f ca="1">_xll.PTreeNodeValue(treeCalc_4!$F$2,8)</f>
        <v>#NAME?</v>
      </c>
    </row>
    <row r="35" spans="6:11" ht="12.5" customHeight="1" x14ac:dyDescent="0.25">
      <c r="F35" s="3" t="e">
        <f ca="1">_xll.PTreeNodeDecision(treeCalc_4!$F$2,3)</f>
        <v>#NAME?</v>
      </c>
      <c r="G35" s="8" t="s">
        <v>99</v>
      </c>
    </row>
    <row r="36" spans="6:11" ht="12.5" customHeight="1" x14ac:dyDescent="0.25">
      <c r="F36" s="46">
        <f>-D3</f>
        <v>-150000</v>
      </c>
      <c r="G36" s="43" t="e">
        <f ca="1">_xll.PTreeNodeValue(treeCalc_4!$F$2,3)</f>
        <v>#NAME?</v>
      </c>
    </row>
    <row r="37" spans="6:11" ht="12.5" customHeight="1" x14ac:dyDescent="0.25">
      <c r="J37" s="6">
        <f>D11</f>
        <v>0.6</v>
      </c>
      <c r="K37" s="2" t="e">
        <f ca="1">_xll.PTreeNodeProbability(treeCalc_4!$F$2,20)</f>
        <v>#NAME?</v>
      </c>
    </row>
    <row r="38" spans="6:11" ht="12.5" customHeight="1" x14ac:dyDescent="0.25">
      <c r="J38" s="46">
        <f>D13</f>
        <v>3300000</v>
      </c>
      <c r="K38" s="44" t="e">
        <f ca="1">_xll.PTreeNodeValue(treeCalc_4!$F$2,20)</f>
        <v>#NAME?</v>
      </c>
    </row>
    <row r="39" spans="6:11" ht="12.5" customHeight="1" x14ac:dyDescent="0.25">
      <c r="I39" s="6">
        <f>D7</f>
        <v>0.8</v>
      </c>
      <c r="J39" s="8" t="s">
        <v>100</v>
      </c>
    </row>
    <row r="40" spans="6:11" ht="12.5" customHeight="1" x14ac:dyDescent="0.25">
      <c r="I40" s="4">
        <v>0</v>
      </c>
      <c r="J40" s="43" t="e">
        <f ca="1">_xll.PTreeNodeValue(treeCalc_4!$F$2,18)</f>
        <v>#NAME?</v>
      </c>
    </row>
    <row r="41" spans="6:11" ht="12.5" customHeight="1" x14ac:dyDescent="0.25">
      <c r="J41" s="6">
        <f>E11</f>
        <v>0.4</v>
      </c>
      <c r="K41" s="2" t="e">
        <f ca="1">_xll.PTreeNodeProbability(treeCalc_4!$F$2,21)</f>
        <v>#NAME?</v>
      </c>
    </row>
    <row r="42" spans="6:11" ht="12.5" customHeight="1" x14ac:dyDescent="0.25">
      <c r="J42" s="46">
        <f>E13</f>
        <v>1300000</v>
      </c>
      <c r="K42" s="44" t="e">
        <f ca="1">_xll.PTreeNodeValue(treeCalc_4!$F$2,21)</f>
        <v>#NAME?</v>
      </c>
    </row>
    <row r="43" spans="6:11" ht="12.5" customHeight="1" x14ac:dyDescent="0.25">
      <c r="H43" s="3" t="e">
        <f ca="1">_xll.PTreeNodeDecision(treeCalc_4!$F$2,13)</f>
        <v>#NAME?</v>
      </c>
      <c r="I43" s="8" t="s">
        <v>101</v>
      </c>
    </row>
    <row r="44" spans="6:11" ht="12.5" customHeight="1" x14ac:dyDescent="0.25">
      <c r="H44" s="7">
        <f>-D3</f>
        <v>-150000</v>
      </c>
      <c r="I44" s="43" t="e">
        <f ca="1">_xll.PTreeNodeValue(treeCalc_4!$F$2,13)</f>
        <v>#NAME?</v>
      </c>
    </row>
    <row r="45" spans="6:11" ht="12.5" customHeight="1" x14ac:dyDescent="0.25">
      <c r="J45" s="3" t="e">
        <f ca="1">_xll.PTreeNodeDecision(treeCalc_4!$F$2,22)</f>
        <v>#NAME?</v>
      </c>
      <c r="K45" s="2" t="e">
        <f ca="1">_xll.PTreeNodeProbability(treeCalc_4!$F$2,22)</f>
        <v>#NAME?</v>
      </c>
    </row>
    <row r="46" spans="6:11" ht="12.5" customHeight="1" x14ac:dyDescent="0.25">
      <c r="J46" s="46">
        <f>D15</f>
        <v>1500000</v>
      </c>
      <c r="K46" s="44" t="e">
        <f ca="1">_xll.PTreeNodeValue(treeCalc_4!$F$2,22)</f>
        <v>#NAME?</v>
      </c>
    </row>
    <row r="47" spans="6:11" ht="12.5" customHeight="1" x14ac:dyDescent="0.25">
      <c r="I47" s="6">
        <f>E7</f>
        <v>0.19999999999999996</v>
      </c>
      <c r="J47" s="5" t="s">
        <v>0</v>
      </c>
    </row>
    <row r="48" spans="6:11" ht="12.5" customHeight="1" x14ac:dyDescent="0.25">
      <c r="I48" s="4">
        <v>0</v>
      </c>
      <c r="J48" s="45" t="e">
        <f ca="1">_xll.PTreeNodeValue(treeCalc_4!$F$2,19)</f>
        <v>#NAME?</v>
      </c>
    </row>
    <row r="49" spans="6:11" ht="12.5" customHeight="1" x14ac:dyDescent="0.25">
      <c r="J49" s="3" t="e">
        <f ca="1">_xll.PTreeNodeDecision(treeCalc_4!$F$2,23)</f>
        <v>#NAME?</v>
      </c>
      <c r="K49" s="2" t="e">
        <f ca="1">_xll.PTreeNodeProbability(treeCalc_4!$F$2,23)</f>
        <v>#NAME?</v>
      </c>
    </row>
    <row r="50" spans="6:11" ht="12.5" customHeight="1" x14ac:dyDescent="0.25">
      <c r="J50" s="46">
        <f>D16</f>
        <v>1800000</v>
      </c>
      <c r="K50" s="44" t="e">
        <f ca="1">_xll.PTreeNodeValue(treeCalc_4!$F$2,23)</f>
        <v>#NAME?</v>
      </c>
    </row>
    <row r="51" spans="6:11" ht="12.5" customHeight="1" x14ac:dyDescent="0.25">
      <c r="G51" s="6">
        <f>E6</f>
        <v>0.7</v>
      </c>
      <c r="H51" s="5" t="s">
        <v>0</v>
      </c>
    </row>
    <row r="52" spans="6:11" ht="12.5" customHeight="1" x14ac:dyDescent="0.25">
      <c r="G52" s="4">
        <v>0</v>
      </c>
      <c r="H52" s="45" t="e">
        <f ca="1">_xll.PTreeNodeValue(treeCalc_4!$F$2,6)</f>
        <v>#NAME?</v>
      </c>
    </row>
    <row r="53" spans="6:11" ht="12.5" customHeight="1" x14ac:dyDescent="0.25">
      <c r="H53" s="3" t="e">
        <f ca="1">_xll.PTreeNodeDecision(treeCalc_4!$F$2,14)</f>
        <v>#NAME?</v>
      </c>
      <c r="I53" s="2" t="e">
        <f ca="1">_xll.PTreeNodeProbability(treeCalc_4!$F$2,14)</f>
        <v>#NAME?</v>
      </c>
    </row>
    <row r="54" spans="6:11" ht="12.5" customHeight="1" x14ac:dyDescent="0.25">
      <c r="H54" s="46">
        <f>D15</f>
        <v>1500000</v>
      </c>
      <c r="I54" s="44" t="e">
        <f ca="1">_xll.PTreeNodeValue(treeCalc_4!$F$2,14)</f>
        <v>#NAME?</v>
      </c>
    </row>
    <row r="55" spans="6:11" ht="12.5" customHeight="1" x14ac:dyDescent="0.25">
      <c r="H55" s="3" t="e">
        <f ca="1">_xll.PTreeNodeDecision(treeCalc_4!$F$2,15)</f>
        <v>#NAME?</v>
      </c>
      <c r="I55" s="2" t="e">
        <f ca="1">_xll.PTreeNodeProbability(treeCalc_4!$F$2,15)</f>
        <v>#NAME?</v>
      </c>
    </row>
    <row r="56" spans="6:11" ht="12.5" customHeight="1" x14ac:dyDescent="0.25">
      <c r="H56" s="46">
        <f>D16</f>
        <v>1800000</v>
      </c>
      <c r="I56" s="44" t="e">
        <f ca="1">_xll.PTreeNodeValue(treeCalc_4!$F$2,15)</f>
        <v>#NAME?</v>
      </c>
    </row>
    <row r="57" spans="6:11" ht="12.5" customHeight="1" x14ac:dyDescent="0.25">
      <c r="H57" s="6">
        <f>D11</f>
        <v>0.6</v>
      </c>
      <c r="I57" s="2" t="e">
        <f ca="1">_xll.PTreeNodeProbability(treeCalc_4!$F$2,16)</f>
        <v>#NAME?</v>
      </c>
    </row>
    <row r="58" spans="6:11" ht="12.5" customHeight="1" x14ac:dyDescent="0.25">
      <c r="H58" s="46">
        <f>D13</f>
        <v>3300000</v>
      </c>
      <c r="I58" s="44" t="e">
        <f ca="1">_xll.PTreeNodeValue(treeCalc_4!$F$2,16)</f>
        <v>#NAME?</v>
      </c>
    </row>
    <row r="59" spans="6:11" ht="12.5" customHeight="1" x14ac:dyDescent="0.25">
      <c r="G59" s="6">
        <f>D7</f>
        <v>0.8</v>
      </c>
      <c r="H59" s="8" t="s">
        <v>100</v>
      </c>
    </row>
    <row r="60" spans="6:11" ht="12.5" customHeight="1" x14ac:dyDescent="0.25">
      <c r="G60" s="4">
        <v>0</v>
      </c>
      <c r="H60" s="42" t="e">
        <f ca="1">_xll.PTreeNodeValue(treeCalc_4!$F$2,9)</f>
        <v>#NAME?</v>
      </c>
    </row>
    <row r="61" spans="6:11" ht="12.5" customHeight="1" x14ac:dyDescent="0.25">
      <c r="H61" s="6">
        <f>E11</f>
        <v>0.4</v>
      </c>
      <c r="I61" s="2" t="e">
        <f ca="1">_xll.PTreeNodeProbability(treeCalc_4!$F$2,17)</f>
        <v>#NAME?</v>
      </c>
    </row>
    <row r="62" spans="6:11" ht="12.5" customHeight="1" x14ac:dyDescent="0.25">
      <c r="H62" s="1">
        <f>E13</f>
        <v>1300000</v>
      </c>
      <c r="I62" s="44" t="e">
        <f ca="1">_xll.PTreeNodeValue(treeCalc_4!$F$2,17)</f>
        <v>#NAME?</v>
      </c>
    </row>
    <row r="63" spans="6:11" ht="12.5" customHeight="1" x14ac:dyDescent="0.25">
      <c r="F63" s="3" t="e">
        <f ca="1">_xll.PTreeNodeDecision(treeCalc_4!$F$2,4)</f>
        <v>#NAME?</v>
      </c>
      <c r="G63" s="8" t="s">
        <v>101</v>
      </c>
    </row>
    <row r="64" spans="6:11" ht="12.5" customHeight="1" x14ac:dyDescent="0.25">
      <c r="F64" s="46">
        <f>-D3</f>
        <v>-150000</v>
      </c>
      <c r="G64" s="43" t="e">
        <f ca="1">_xll.PTreeNodeValue(treeCalc_4!$F$2,4)</f>
        <v>#NAME?</v>
      </c>
    </row>
    <row r="65" spans="7:9" ht="12.5" customHeight="1" x14ac:dyDescent="0.25">
      <c r="H65" s="3" t="e">
        <f ca="1">_xll.PTreeNodeDecision(treeCalc_4!$F$2,11)</f>
        <v>#NAME?</v>
      </c>
      <c r="I65" s="2" t="e">
        <f ca="1">_xll.PTreeNodeProbability(treeCalc_4!$F$2,11)</f>
        <v>#NAME?</v>
      </c>
    </row>
    <row r="66" spans="7:9" ht="12.5" customHeight="1" x14ac:dyDescent="0.25">
      <c r="H66" s="46">
        <f>D15</f>
        <v>1500000</v>
      </c>
      <c r="I66" s="44" t="e">
        <f ca="1">_xll.PTreeNodeValue(treeCalc_4!$F$2,11)</f>
        <v>#NAME?</v>
      </c>
    </row>
    <row r="67" spans="7:9" ht="12.5" customHeight="1" x14ac:dyDescent="0.25">
      <c r="G67" s="6">
        <f>E7</f>
        <v>0.19999999999999996</v>
      </c>
      <c r="H67" s="5" t="s">
        <v>0</v>
      </c>
    </row>
    <row r="68" spans="7:9" ht="12.5" customHeight="1" x14ac:dyDescent="0.25">
      <c r="G68" s="4">
        <v>0</v>
      </c>
      <c r="H68" s="45" t="e">
        <f ca="1">_xll.PTreeNodeValue(treeCalc_4!$F$2,10)</f>
        <v>#NAME?</v>
      </c>
    </row>
    <row r="69" spans="7:9" ht="12.5" customHeight="1" x14ac:dyDescent="0.25">
      <c r="H69" s="3" t="e">
        <f ca="1">_xll.PTreeNodeDecision(treeCalc_4!$F$2,12)</f>
        <v>#NAME?</v>
      </c>
      <c r="I69" s="2" t="e">
        <f ca="1">_xll.PTreeNodeProbability(treeCalc_4!$F$2,12)</f>
        <v>#NAME?</v>
      </c>
    </row>
    <row r="70" spans="7:9" ht="12.5" customHeight="1" x14ac:dyDescent="0.25">
      <c r="H70" s="46">
        <f>D16</f>
        <v>1800000</v>
      </c>
      <c r="I70" s="44" t="e">
        <f ca="1">_xll.PTreeNodeValue(treeCalc_4!$F$2,12)</f>
        <v>#NAME?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00526-9803-494E-A5C9-EFE8C2A81E43}">
  <dimension ref="B1:L45"/>
  <sheetViews>
    <sheetView showGridLines="0" topLeftCell="A10" workbookViewId="0">
      <selection activeCell="L16" sqref="L16"/>
    </sheetView>
  </sheetViews>
  <sheetFormatPr defaultColWidth="9.08984375" defaultRowHeight="12.5" x14ac:dyDescent="0.25"/>
  <cols>
    <col min="1" max="1" width="0.26953125" customWidth="1"/>
    <col min="2" max="2" width="3.26953125" bestFit="1" customWidth="1"/>
    <col min="3" max="3" width="10.08984375" bestFit="1" customWidth="1"/>
    <col min="5" max="5" width="9.81640625" bestFit="1" customWidth="1"/>
    <col min="6" max="6" width="9" bestFit="1" customWidth="1"/>
    <col min="7" max="7" width="9.81640625" bestFit="1" customWidth="1"/>
    <col min="8" max="8" width="9" bestFit="1" customWidth="1"/>
    <col min="9" max="9" width="9.81640625" bestFit="1" customWidth="1"/>
    <col min="10" max="10" width="9" bestFit="1" customWidth="1"/>
  </cols>
  <sheetData>
    <row r="1" spans="2:12" s="22" customFormat="1" ht="17.5" x14ac:dyDescent="0.35">
      <c r="B1" s="25" t="s">
        <v>104</v>
      </c>
    </row>
    <row r="2" spans="2:12" s="23" customFormat="1" ht="10" x14ac:dyDescent="0.2">
      <c r="B2" s="26" t="s">
        <v>86</v>
      </c>
    </row>
    <row r="3" spans="2:12" s="23" customFormat="1" ht="10" x14ac:dyDescent="0.2">
      <c r="B3" s="26" t="s">
        <v>158</v>
      </c>
    </row>
    <row r="4" spans="2:12" s="23" customFormat="1" ht="10" x14ac:dyDescent="0.2">
      <c r="B4" s="26" t="s">
        <v>106</v>
      </c>
    </row>
    <row r="5" spans="2:12" s="24" customFormat="1" ht="10" x14ac:dyDescent="0.2">
      <c r="B5" s="27" t="s">
        <v>159</v>
      </c>
    </row>
    <row r="15" spans="2:12" x14ac:dyDescent="0.25">
      <c r="L15" t="s">
        <v>168</v>
      </c>
    </row>
    <row r="16" spans="2:12" x14ac:dyDescent="0.25">
      <c r="L16" t="s">
        <v>169</v>
      </c>
    </row>
    <row r="32" ht="13" thickBot="1" x14ac:dyDescent="0.3"/>
    <row r="33" spans="2:10" ht="13.5" thickBot="1" x14ac:dyDescent="0.35">
      <c r="B33" s="93" t="s">
        <v>108</v>
      </c>
      <c r="C33" s="94"/>
      <c r="D33" s="94"/>
      <c r="E33" s="94"/>
      <c r="F33" s="94"/>
      <c r="G33" s="94"/>
      <c r="H33" s="94"/>
      <c r="I33" s="94"/>
      <c r="J33" s="95"/>
    </row>
    <row r="34" spans="2:10" x14ac:dyDescent="0.25">
      <c r="B34" s="32"/>
      <c r="C34" s="96" t="s">
        <v>114</v>
      </c>
      <c r="D34" s="98"/>
      <c r="E34" s="99" t="s">
        <v>39</v>
      </c>
      <c r="F34" s="98"/>
      <c r="G34" s="99" t="s">
        <v>12</v>
      </c>
      <c r="H34" s="98"/>
      <c r="I34" s="99" t="s">
        <v>11</v>
      </c>
      <c r="J34" s="100"/>
    </row>
    <row r="35" spans="2:10" x14ac:dyDescent="0.25">
      <c r="B35" s="33"/>
      <c r="C35" s="30" t="s">
        <v>96</v>
      </c>
      <c r="D35" s="49" t="s">
        <v>115</v>
      </c>
      <c r="E35" s="30" t="s">
        <v>96</v>
      </c>
      <c r="F35" s="49" t="s">
        <v>115</v>
      </c>
      <c r="G35" s="30" t="s">
        <v>96</v>
      </c>
      <c r="H35" s="49" t="s">
        <v>115</v>
      </c>
      <c r="I35" s="30" t="s">
        <v>96</v>
      </c>
      <c r="J35" s="31" t="s">
        <v>115</v>
      </c>
    </row>
    <row r="36" spans="2:10" x14ac:dyDescent="0.25">
      <c r="B36" s="34" t="s">
        <v>91</v>
      </c>
      <c r="C36" s="47">
        <v>500000</v>
      </c>
      <c r="D36" s="50">
        <v>-0.72222222222222221</v>
      </c>
      <c r="E36" s="36">
        <v>500000</v>
      </c>
      <c r="F36" s="50">
        <v>-0.79000419991600168</v>
      </c>
      <c r="G36" s="36">
        <v>2339000</v>
      </c>
      <c r="H36" s="50">
        <v>-1.763964720705586E-2</v>
      </c>
      <c r="I36" s="36">
        <v>2150000</v>
      </c>
      <c r="J36" s="52">
        <v>-9.7018059638807219E-2</v>
      </c>
    </row>
    <row r="37" spans="2:10" x14ac:dyDescent="0.25">
      <c r="B37" s="34" t="s">
        <v>92</v>
      </c>
      <c r="C37" s="47">
        <v>888888.88888888888</v>
      </c>
      <c r="D37" s="50">
        <v>-0.50617283950617287</v>
      </c>
      <c r="E37" s="36">
        <v>888888.88888888888</v>
      </c>
      <c r="F37" s="50">
        <v>-0.62667413318400289</v>
      </c>
      <c r="G37" s="36">
        <v>2339000</v>
      </c>
      <c r="H37" s="50">
        <v>-1.763964720705586E-2</v>
      </c>
      <c r="I37" s="36">
        <v>2150000</v>
      </c>
      <c r="J37" s="52">
        <v>-9.7018059638807219E-2</v>
      </c>
    </row>
    <row r="38" spans="2:10" x14ac:dyDescent="0.25">
      <c r="B38" s="34" t="s">
        <v>93</v>
      </c>
      <c r="C38" s="47">
        <v>1277777.7777777778</v>
      </c>
      <c r="D38" s="50">
        <v>-0.29012345679012347</v>
      </c>
      <c r="E38" s="36">
        <v>1277777.7777777778</v>
      </c>
      <c r="F38" s="50">
        <v>-0.46334406645200432</v>
      </c>
      <c r="G38" s="36">
        <v>2339000</v>
      </c>
      <c r="H38" s="50">
        <v>-1.763964720705586E-2</v>
      </c>
      <c r="I38" s="36">
        <v>2150000</v>
      </c>
      <c r="J38" s="52">
        <v>-9.7018059638807219E-2</v>
      </c>
    </row>
    <row r="39" spans="2:10" x14ac:dyDescent="0.25">
      <c r="B39" s="34" t="s">
        <v>94</v>
      </c>
      <c r="C39" s="47">
        <v>1666666.6666666667</v>
      </c>
      <c r="D39" s="50">
        <v>-7.4074074074074028E-2</v>
      </c>
      <c r="E39" s="36">
        <v>1666666.6666666667</v>
      </c>
      <c r="F39" s="50">
        <v>-0.30001399972000559</v>
      </c>
      <c r="G39" s="36">
        <v>2362333.333333333</v>
      </c>
      <c r="H39" s="50">
        <v>-7.8398432031360678E-3</v>
      </c>
      <c r="I39" s="36">
        <v>2183333.333333333</v>
      </c>
      <c r="J39" s="52">
        <v>-8.3018339633207469E-2</v>
      </c>
    </row>
    <row r="40" spans="2:10" x14ac:dyDescent="0.25">
      <c r="B40" s="34" t="s">
        <v>95</v>
      </c>
      <c r="C40" s="47">
        <v>2055555.5555555555</v>
      </c>
      <c r="D40" s="50">
        <v>0.14197530864197527</v>
      </c>
      <c r="E40" s="36">
        <v>2055555.5555555555</v>
      </c>
      <c r="F40" s="50">
        <v>-0.13668393298800693</v>
      </c>
      <c r="G40" s="36">
        <v>2416777.7777777775</v>
      </c>
      <c r="H40" s="50">
        <v>1.5026366139343772E-2</v>
      </c>
      <c r="I40" s="36">
        <v>2261111.111111111</v>
      </c>
      <c r="J40" s="52">
        <v>-5.0352326286807643E-2</v>
      </c>
    </row>
    <row r="41" spans="2:10" x14ac:dyDescent="0.25">
      <c r="B41" s="34" t="s">
        <v>109</v>
      </c>
      <c r="C41" s="47">
        <v>2444444.4444444445</v>
      </c>
      <c r="D41" s="50">
        <v>0.35802469135802473</v>
      </c>
      <c r="E41" s="36">
        <v>2444444.4444444445</v>
      </c>
      <c r="F41" s="50">
        <v>2.6646133743991808E-2</v>
      </c>
      <c r="G41" s="36">
        <v>2545111.111111111</v>
      </c>
      <c r="H41" s="50">
        <v>6.8925288160903403E-2</v>
      </c>
      <c r="I41" s="36">
        <v>2338888.888888889</v>
      </c>
      <c r="J41" s="52">
        <v>-1.7686312940407817E-2</v>
      </c>
    </row>
    <row r="42" spans="2:10" x14ac:dyDescent="0.25">
      <c r="B42" s="34" t="s">
        <v>110</v>
      </c>
      <c r="C42" s="47">
        <v>2833333.3333333335</v>
      </c>
      <c r="D42" s="50">
        <v>0.57407407407407418</v>
      </c>
      <c r="E42" s="36">
        <v>2833333.3333333335</v>
      </c>
      <c r="F42" s="50">
        <v>0.18997620047599054</v>
      </c>
      <c r="G42" s="36">
        <v>2817333.333333333</v>
      </c>
      <c r="H42" s="50">
        <v>0.1832563348733024</v>
      </c>
      <c r="I42" s="36">
        <v>2416666.6666666665</v>
      </c>
      <c r="J42" s="52">
        <v>1.4979700405991815E-2</v>
      </c>
    </row>
    <row r="43" spans="2:10" x14ac:dyDescent="0.25">
      <c r="B43" s="34" t="s">
        <v>111</v>
      </c>
      <c r="C43" s="47">
        <v>3222222.222222222</v>
      </c>
      <c r="D43" s="50">
        <v>0.7901234567901233</v>
      </c>
      <c r="E43" s="36">
        <v>3222222.222222222</v>
      </c>
      <c r="F43" s="50">
        <v>0.35330626720798908</v>
      </c>
      <c r="G43" s="36">
        <v>3089555.5555555555</v>
      </c>
      <c r="H43" s="50">
        <v>0.29758738158570158</v>
      </c>
      <c r="I43" s="36">
        <v>2494444.444444444</v>
      </c>
      <c r="J43" s="52">
        <v>4.7645713752391447E-2</v>
      </c>
    </row>
    <row r="44" spans="2:10" x14ac:dyDescent="0.25">
      <c r="B44" s="34" t="s">
        <v>112</v>
      </c>
      <c r="C44" s="47">
        <v>3611111.111111111</v>
      </c>
      <c r="D44" s="50">
        <v>1.0061728395061729</v>
      </c>
      <c r="E44" s="36">
        <v>3611111.111111111</v>
      </c>
      <c r="F44" s="50">
        <v>0.51663633393998787</v>
      </c>
      <c r="G44" s="36">
        <v>3361777.7777777775</v>
      </c>
      <c r="H44" s="50">
        <v>0.4119184282981006</v>
      </c>
      <c r="I44" s="36">
        <v>2572222.222222222</v>
      </c>
      <c r="J44" s="52">
        <v>8.0311727098791266E-2</v>
      </c>
    </row>
    <row r="45" spans="2:10" ht="13" thickBot="1" x14ac:dyDescent="0.3">
      <c r="B45" s="35" t="s">
        <v>113</v>
      </c>
      <c r="C45" s="48">
        <v>4000000</v>
      </c>
      <c r="D45" s="51">
        <v>1.2222222222222223</v>
      </c>
      <c r="E45" s="38">
        <v>4000000</v>
      </c>
      <c r="F45" s="51">
        <v>0.67996640067198655</v>
      </c>
      <c r="G45" s="38">
        <v>3634000</v>
      </c>
      <c r="H45" s="51">
        <v>0.52624947501049979</v>
      </c>
      <c r="I45" s="38">
        <v>2650000</v>
      </c>
      <c r="J45" s="53">
        <v>0.1129777404451911</v>
      </c>
    </row>
  </sheetData>
  <mergeCells count="5">
    <mergeCell ref="B33:J33"/>
    <mergeCell ref="C34:D34"/>
    <mergeCell ref="E34:F34"/>
    <mergeCell ref="G34:H34"/>
    <mergeCell ref="I34:J34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BFE8-D1B8-475C-9498-D81804909162}">
  <dimension ref="B1:M45"/>
  <sheetViews>
    <sheetView showGridLines="0" topLeftCell="A10" workbookViewId="0">
      <selection activeCell="M15" sqref="M15"/>
    </sheetView>
  </sheetViews>
  <sheetFormatPr defaultColWidth="9.08984375" defaultRowHeight="12.5" x14ac:dyDescent="0.25"/>
  <cols>
    <col min="1" max="1" width="0.26953125" customWidth="1"/>
    <col min="2" max="2" width="3.26953125" bestFit="1" customWidth="1"/>
    <col min="3" max="3" width="4.7265625" bestFit="1" customWidth="1"/>
    <col min="5" max="5" width="6.54296875" bestFit="1" customWidth="1"/>
    <col min="6" max="6" width="9" bestFit="1" customWidth="1"/>
    <col min="7" max="7" width="6.54296875" bestFit="1" customWidth="1"/>
    <col min="8" max="8" width="9" bestFit="1" customWidth="1"/>
    <col min="9" max="9" width="6.54296875" bestFit="1" customWidth="1"/>
    <col min="10" max="10" width="9" bestFit="1" customWidth="1"/>
  </cols>
  <sheetData>
    <row r="1" spans="2:13" s="22" customFormat="1" ht="17.5" x14ac:dyDescent="0.35">
      <c r="B1" s="25" t="s">
        <v>104</v>
      </c>
    </row>
    <row r="2" spans="2:13" s="23" customFormat="1" ht="10" x14ac:dyDescent="0.2">
      <c r="B2" s="26" t="s">
        <v>86</v>
      </c>
    </row>
    <row r="3" spans="2:13" s="23" customFormat="1" ht="10" x14ac:dyDescent="0.2">
      <c r="B3" s="26" t="s">
        <v>160</v>
      </c>
    </row>
    <row r="4" spans="2:13" s="23" customFormat="1" ht="10" x14ac:dyDescent="0.2">
      <c r="B4" s="26" t="s">
        <v>106</v>
      </c>
    </row>
    <row r="5" spans="2:13" s="24" customFormat="1" ht="10" x14ac:dyDescent="0.2">
      <c r="B5" s="27" t="s">
        <v>161</v>
      </c>
    </row>
    <row r="13" spans="2:13" x14ac:dyDescent="0.25">
      <c r="M13" t="s">
        <v>170</v>
      </c>
    </row>
    <row r="14" spans="2:13" x14ac:dyDescent="0.25">
      <c r="M14" t="s">
        <v>171</v>
      </c>
    </row>
    <row r="15" spans="2:13" x14ac:dyDescent="0.25">
      <c r="M15" t="s">
        <v>172</v>
      </c>
    </row>
    <row r="32" ht="13" thickBot="1" x14ac:dyDescent="0.3"/>
    <row r="33" spans="2:10" ht="13.5" thickBot="1" x14ac:dyDescent="0.35">
      <c r="B33" s="93" t="s">
        <v>108</v>
      </c>
      <c r="C33" s="94"/>
      <c r="D33" s="94"/>
      <c r="E33" s="94"/>
      <c r="F33" s="94"/>
      <c r="G33" s="94"/>
      <c r="H33" s="94"/>
      <c r="I33" s="94"/>
      <c r="J33" s="95"/>
    </row>
    <row r="34" spans="2:10" x14ac:dyDescent="0.25">
      <c r="B34" s="32"/>
      <c r="C34" s="96" t="s">
        <v>114</v>
      </c>
      <c r="D34" s="98"/>
      <c r="E34" s="99" t="s">
        <v>39</v>
      </c>
      <c r="F34" s="98"/>
      <c r="G34" s="99" t="s">
        <v>12</v>
      </c>
      <c r="H34" s="98"/>
      <c r="I34" s="99" t="s">
        <v>11</v>
      </c>
      <c r="J34" s="100"/>
    </row>
    <row r="35" spans="2:10" x14ac:dyDescent="0.25">
      <c r="B35" s="33"/>
      <c r="C35" s="30" t="s">
        <v>96</v>
      </c>
      <c r="D35" s="49" t="s">
        <v>115</v>
      </c>
      <c r="E35" s="30" t="s">
        <v>96</v>
      </c>
      <c r="F35" s="49" t="s">
        <v>115</v>
      </c>
      <c r="G35" s="30" t="s">
        <v>96</v>
      </c>
      <c r="H35" s="49" t="s">
        <v>115</v>
      </c>
      <c r="I35" s="30" t="s">
        <v>96</v>
      </c>
      <c r="J35" s="31" t="s">
        <v>115</v>
      </c>
    </row>
    <row r="36" spans="2:10" x14ac:dyDescent="0.25">
      <c r="B36" s="34" t="s">
        <v>91</v>
      </c>
      <c r="C36" s="36">
        <v>0.1</v>
      </c>
      <c r="D36" s="50">
        <v>-0.83333333333333337</v>
      </c>
      <c r="E36" s="36">
        <v>1800000</v>
      </c>
      <c r="F36" s="50">
        <v>-0.24401511969760606</v>
      </c>
      <c r="G36" s="36">
        <v>1674000</v>
      </c>
      <c r="H36" s="50">
        <v>-0.29693406131877365</v>
      </c>
      <c r="I36" s="36">
        <v>1410000</v>
      </c>
      <c r="J36" s="52">
        <v>-0.40781184376312474</v>
      </c>
    </row>
    <row r="37" spans="2:10" x14ac:dyDescent="0.25">
      <c r="B37" s="34" t="s">
        <v>92</v>
      </c>
      <c r="C37" s="36">
        <v>0.2</v>
      </c>
      <c r="D37" s="50">
        <v>-0.66666666666666663</v>
      </c>
      <c r="E37" s="36">
        <v>1800000</v>
      </c>
      <c r="F37" s="50">
        <v>-0.24401511969760606</v>
      </c>
      <c r="G37" s="36">
        <v>1758000</v>
      </c>
      <c r="H37" s="50">
        <v>-0.26165476690466188</v>
      </c>
      <c r="I37" s="36">
        <v>1570000</v>
      </c>
      <c r="J37" s="52">
        <v>-0.34061318773624527</v>
      </c>
    </row>
    <row r="38" spans="2:10" x14ac:dyDescent="0.25">
      <c r="B38" s="34" t="s">
        <v>93</v>
      </c>
      <c r="C38" s="36">
        <v>0.3</v>
      </c>
      <c r="D38" s="50">
        <v>-0.5</v>
      </c>
      <c r="E38" s="36">
        <v>1800000</v>
      </c>
      <c r="F38" s="50">
        <v>-0.24401511969760606</v>
      </c>
      <c r="G38" s="36">
        <v>1842000</v>
      </c>
      <c r="H38" s="50">
        <v>-0.22637547249055018</v>
      </c>
      <c r="I38" s="36">
        <v>1730000</v>
      </c>
      <c r="J38" s="52">
        <v>-0.2734145317093658</v>
      </c>
    </row>
    <row r="39" spans="2:10" x14ac:dyDescent="0.25">
      <c r="B39" s="34" t="s">
        <v>94</v>
      </c>
      <c r="C39" s="36">
        <v>0.4</v>
      </c>
      <c r="D39" s="50">
        <v>-0.33333333333333326</v>
      </c>
      <c r="E39" s="36">
        <v>1800000</v>
      </c>
      <c r="F39" s="50">
        <v>-0.24401511969760606</v>
      </c>
      <c r="G39" s="36">
        <v>1989000</v>
      </c>
      <c r="H39" s="50">
        <v>-0.16463670726585469</v>
      </c>
      <c r="I39" s="36">
        <v>1890000</v>
      </c>
      <c r="J39" s="52">
        <v>-0.20621587568248634</v>
      </c>
    </row>
    <row r="40" spans="2:10" x14ac:dyDescent="0.25">
      <c r="B40" s="34" t="s">
        <v>95</v>
      </c>
      <c r="C40" s="36">
        <v>0.5</v>
      </c>
      <c r="D40" s="50">
        <v>-0.16666666666666663</v>
      </c>
      <c r="E40" s="36">
        <v>1800000</v>
      </c>
      <c r="F40" s="50">
        <v>-0.24401511969760606</v>
      </c>
      <c r="G40" s="36">
        <v>2185000</v>
      </c>
      <c r="H40" s="50">
        <v>-8.2318353632927346E-2</v>
      </c>
      <c r="I40" s="36">
        <v>2050000</v>
      </c>
      <c r="J40" s="52">
        <v>-0.1390172196556069</v>
      </c>
    </row>
    <row r="41" spans="2:10" x14ac:dyDescent="0.25">
      <c r="B41" s="34" t="s">
        <v>109</v>
      </c>
      <c r="C41" s="36">
        <v>0.6</v>
      </c>
      <c r="D41" s="50">
        <v>0</v>
      </c>
      <c r="E41" s="36">
        <v>1800000</v>
      </c>
      <c r="F41" s="50">
        <v>-0.24401511969760606</v>
      </c>
      <c r="G41" s="36">
        <v>2381000</v>
      </c>
      <c r="H41" s="50">
        <v>0</v>
      </c>
      <c r="I41" s="36">
        <v>2210000</v>
      </c>
      <c r="J41" s="52">
        <v>-7.1818563628727419E-2</v>
      </c>
    </row>
    <row r="42" spans="2:10" x14ac:dyDescent="0.25">
      <c r="B42" s="34" t="s">
        <v>110</v>
      </c>
      <c r="C42" s="36">
        <v>0.7</v>
      </c>
      <c r="D42" s="50">
        <v>0.16666666666666663</v>
      </c>
      <c r="E42" s="36">
        <v>1800000</v>
      </c>
      <c r="F42" s="50">
        <v>-0.24401511969760606</v>
      </c>
      <c r="G42" s="36">
        <v>2577000</v>
      </c>
      <c r="H42" s="50">
        <v>8.2318353632927346E-2</v>
      </c>
      <c r="I42" s="36">
        <v>2370000</v>
      </c>
      <c r="J42" s="52">
        <v>-4.6199076018479633E-3</v>
      </c>
    </row>
    <row r="43" spans="2:10" x14ac:dyDescent="0.25">
      <c r="B43" s="34" t="s">
        <v>111</v>
      </c>
      <c r="C43" s="36">
        <v>0.8</v>
      </c>
      <c r="D43" s="50">
        <v>0.33333333333333348</v>
      </c>
      <c r="E43" s="36">
        <v>1800000</v>
      </c>
      <c r="F43" s="50">
        <v>-0.24401511969760606</v>
      </c>
      <c r="G43" s="36">
        <v>2773000</v>
      </c>
      <c r="H43" s="50">
        <v>0.16463670726585469</v>
      </c>
      <c r="I43" s="36">
        <v>2530000</v>
      </c>
      <c r="J43" s="52">
        <v>6.25787484250315E-2</v>
      </c>
    </row>
    <row r="44" spans="2:10" x14ac:dyDescent="0.25">
      <c r="B44" s="34" t="s">
        <v>112</v>
      </c>
      <c r="C44" s="36">
        <v>0.9</v>
      </c>
      <c r="D44" s="50">
        <v>0.50000000000000011</v>
      </c>
      <c r="E44" s="36">
        <v>1800000</v>
      </c>
      <c r="F44" s="50">
        <v>-0.24401511969760606</v>
      </c>
      <c r="G44" s="36">
        <v>2969000</v>
      </c>
      <c r="H44" s="50">
        <v>0.24695506089878203</v>
      </c>
      <c r="I44" s="36">
        <v>2690000</v>
      </c>
      <c r="J44" s="52">
        <v>0.12977740445191097</v>
      </c>
    </row>
    <row r="45" spans="2:10" ht="13" thickBot="1" x14ac:dyDescent="0.3">
      <c r="B45" s="35" t="s">
        <v>113</v>
      </c>
      <c r="C45" s="38">
        <v>1</v>
      </c>
      <c r="D45" s="51">
        <v>0.66666666666666674</v>
      </c>
      <c r="E45" s="38">
        <v>1800000</v>
      </c>
      <c r="F45" s="51">
        <v>-0.24401511969760606</v>
      </c>
      <c r="G45" s="38">
        <v>3165000</v>
      </c>
      <c r="H45" s="51">
        <v>0.32927341453170939</v>
      </c>
      <c r="I45" s="38">
        <v>2850000</v>
      </c>
      <c r="J45" s="53">
        <v>0.19697606047879043</v>
      </c>
    </row>
  </sheetData>
  <mergeCells count="5">
    <mergeCell ref="B33:J33"/>
    <mergeCell ref="C34:D34"/>
    <mergeCell ref="E34:F34"/>
    <mergeCell ref="G34:H34"/>
    <mergeCell ref="I34:J34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ADA3B-00F1-4408-A224-136DAAF1CF64}">
  <dimension ref="B1:H106"/>
  <sheetViews>
    <sheetView showGridLines="0" topLeftCell="D88" workbookViewId="0">
      <selection activeCell="H19" sqref="H19"/>
    </sheetView>
  </sheetViews>
  <sheetFormatPr defaultColWidth="9.08984375" defaultRowHeight="12.5" x14ac:dyDescent="0.25"/>
  <cols>
    <col min="1" max="1" width="0.26953125" customWidth="1"/>
    <col min="2" max="5" width="15.6328125" customWidth="1"/>
    <col min="8" max="8" width="107.453125" bestFit="1" customWidth="1"/>
  </cols>
  <sheetData>
    <row r="1" spans="2:2" s="22" customFormat="1" ht="17.5" x14ac:dyDescent="0.35">
      <c r="B1" s="25" t="s">
        <v>136</v>
      </c>
    </row>
    <row r="2" spans="2:2" s="23" customFormat="1" ht="10" x14ac:dyDescent="0.2">
      <c r="B2" s="26" t="s">
        <v>86</v>
      </c>
    </row>
    <row r="3" spans="2:2" s="23" customFormat="1" ht="10" x14ac:dyDescent="0.2">
      <c r="B3" s="26" t="s">
        <v>162</v>
      </c>
    </row>
    <row r="4" spans="2:2" s="23" customFormat="1" ht="10" x14ac:dyDescent="0.2">
      <c r="B4" s="26" t="s">
        <v>138</v>
      </c>
    </row>
    <row r="5" spans="2:2" s="23" customFormat="1" ht="10" x14ac:dyDescent="0.2">
      <c r="B5" s="26" t="s">
        <v>163</v>
      </c>
    </row>
    <row r="6" spans="2:2" s="24" customFormat="1" ht="10" x14ac:dyDescent="0.2">
      <c r="B6" s="27" t="s">
        <v>164</v>
      </c>
    </row>
    <row r="17" spans="8:8" x14ac:dyDescent="0.25">
      <c r="H17" t="s">
        <v>173</v>
      </c>
    </row>
    <row r="19" spans="8:8" x14ac:dyDescent="0.25">
      <c r="H19" t="s">
        <v>175</v>
      </c>
    </row>
    <row r="21" spans="8:8" x14ac:dyDescent="0.25">
      <c r="H21" t="s">
        <v>174</v>
      </c>
    </row>
    <row r="43" spans="2:5" ht="13" thickBot="1" x14ac:dyDescent="0.3"/>
    <row r="44" spans="2:5" ht="13.5" thickBot="1" x14ac:dyDescent="0.35">
      <c r="B44" s="93" t="s">
        <v>141</v>
      </c>
      <c r="C44" s="94"/>
      <c r="D44" s="94"/>
      <c r="E44" s="95"/>
    </row>
    <row r="45" spans="2:5" x14ac:dyDescent="0.25">
      <c r="B45" s="109" t="s">
        <v>39</v>
      </c>
      <c r="C45" s="105"/>
      <c r="D45" s="104" t="s">
        <v>12</v>
      </c>
      <c r="E45" s="108"/>
    </row>
    <row r="46" spans="2:5" ht="21" x14ac:dyDescent="0.25">
      <c r="B46" s="72" t="s">
        <v>165</v>
      </c>
      <c r="C46" s="74" t="s">
        <v>166</v>
      </c>
      <c r="D46" s="73" t="s">
        <v>165</v>
      </c>
      <c r="E46" s="75" t="s">
        <v>166</v>
      </c>
    </row>
    <row r="47" spans="2:5" x14ac:dyDescent="0.25">
      <c r="B47" s="70">
        <v>0.1</v>
      </c>
      <c r="C47" s="80">
        <v>1666666.6666666667</v>
      </c>
      <c r="D47" s="36">
        <v>0.1</v>
      </c>
      <c r="E47" s="82">
        <v>500000</v>
      </c>
    </row>
    <row r="48" spans="2:5" x14ac:dyDescent="0.25">
      <c r="B48" s="70">
        <v>0.1</v>
      </c>
      <c r="C48" s="80">
        <v>2055555.5555555555</v>
      </c>
      <c r="D48" s="36">
        <v>0.1</v>
      </c>
      <c r="E48" s="82">
        <v>888888.88888888888</v>
      </c>
    </row>
    <row r="49" spans="2:5" x14ac:dyDescent="0.25">
      <c r="B49" s="70">
        <v>0.1</v>
      </c>
      <c r="C49" s="80">
        <v>2444444.4444444445</v>
      </c>
      <c r="D49" s="36">
        <v>0.1</v>
      </c>
      <c r="E49" s="82">
        <v>1277777.7777777778</v>
      </c>
    </row>
    <row r="50" spans="2:5" x14ac:dyDescent="0.25">
      <c r="B50" s="70">
        <v>0.1</v>
      </c>
      <c r="C50" s="80">
        <v>2833333.3333333335</v>
      </c>
      <c r="D50" s="36">
        <v>0.2</v>
      </c>
      <c r="E50" s="82">
        <v>500000</v>
      </c>
    </row>
    <row r="51" spans="2:5" x14ac:dyDescent="0.25">
      <c r="B51" s="70">
        <v>0.1</v>
      </c>
      <c r="C51" s="80">
        <v>3222222.222222222</v>
      </c>
      <c r="D51" s="36">
        <v>0.2</v>
      </c>
      <c r="E51" s="82">
        <v>888888.88888888888</v>
      </c>
    </row>
    <row r="52" spans="2:5" x14ac:dyDescent="0.25">
      <c r="B52" s="70">
        <v>0.1</v>
      </c>
      <c r="C52" s="80">
        <v>3611111.111111111</v>
      </c>
      <c r="D52" s="36">
        <v>0.2</v>
      </c>
      <c r="E52" s="82">
        <v>1277777.7777777778</v>
      </c>
    </row>
    <row r="53" spans="2:5" x14ac:dyDescent="0.25">
      <c r="B53" s="70">
        <v>0.1</v>
      </c>
      <c r="C53" s="80">
        <v>4000000</v>
      </c>
      <c r="D53" s="36">
        <v>0.3</v>
      </c>
      <c r="E53" s="82">
        <v>500000</v>
      </c>
    </row>
    <row r="54" spans="2:5" x14ac:dyDescent="0.25">
      <c r="B54" s="70">
        <v>0.2</v>
      </c>
      <c r="C54" s="80">
        <v>1666666.6666666667</v>
      </c>
      <c r="D54" s="36">
        <v>0.3</v>
      </c>
      <c r="E54" s="82">
        <v>888888.88888888888</v>
      </c>
    </row>
    <row r="55" spans="2:5" x14ac:dyDescent="0.25">
      <c r="B55" s="70">
        <v>0.2</v>
      </c>
      <c r="C55" s="80">
        <v>2055555.5555555555</v>
      </c>
      <c r="D55" s="36">
        <v>0.3</v>
      </c>
      <c r="E55" s="82">
        <v>1277777.7777777778</v>
      </c>
    </row>
    <row r="56" spans="2:5" x14ac:dyDescent="0.25">
      <c r="B56" s="70">
        <v>0.2</v>
      </c>
      <c r="C56" s="80">
        <v>2444444.4444444445</v>
      </c>
      <c r="D56" s="36">
        <v>0.3</v>
      </c>
      <c r="E56" s="82">
        <v>1666666.6666666667</v>
      </c>
    </row>
    <row r="57" spans="2:5" x14ac:dyDescent="0.25">
      <c r="B57" s="70">
        <v>0.2</v>
      </c>
      <c r="C57" s="80">
        <v>2833333.3333333335</v>
      </c>
      <c r="D57" s="36">
        <v>0.4</v>
      </c>
      <c r="E57" s="82">
        <v>500000</v>
      </c>
    </row>
    <row r="58" spans="2:5" x14ac:dyDescent="0.25">
      <c r="B58" s="70">
        <v>0.2</v>
      </c>
      <c r="C58" s="80">
        <v>3222222.222222222</v>
      </c>
      <c r="D58" s="36">
        <v>0.4</v>
      </c>
      <c r="E58" s="82">
        <v>888888.88888888888</v>
      </c>
    </row>
    <row r="59" spans="2:5" x14ac:dyDescent="0.25">
      <c r="B59" s="70">
        <v>0.2</v>
      </c>
      <c r="C59" s="80">
        <v>3611111.111111111</v>
      </c>
      <c r="D59" s="36">
        <v>0.4</v>
      </c>
      <c r="E59" s="82">
        <v>1277777.7777777778</v>
      </c>
    </row>
    <row r="60" spans="2:5" x14ac:dyDescent="0.25">
      <c r="B60" s="70">
        <v>0.2</v>
      </c>
      <c r="C60" s="80">
        <v>4000000</v>
      </c>
      <c r="D60" s="36">
        <v>0.4</v>
      </c>
      <c r="E60" s="82">
        <v>1666666.6666666667</v>
      </c>
    </row>
    <row r="61" spans="2:5" x14ac:dyDescent="0.25">
      <c r="B61" s="70">
        <v>0.3</v>
      </c>
      <c r="C61" s="80">
        <v>2055555.5555555555</v>
      </c>
      <c r="D61" s="36">
        <v>0.4</v>
      </c>
      <c r="E61" s="82">
        <v>2055555.5555555555</v>
      </c>
    </row>
    <row r="62" spans="2:5" x14ac:dyDescent="0.25">
      <c r="B62" s="70">
        <v>0.3</v>
      </c>
      <c r="C62" s="80">
        <v>2444444.4444444445</v>
      </c>
      <c r="D62" s="36">
        <v>0.5</v>
      </c>
      <c r="E62" s="82">
        <v>500000</v>
      </c>
    </row>
    <row r="63" spans="2:5" x14ac:dyDescent="0.25">
      <c r="B63" s="70">
        <v>0.3</v>
      </c>
      <c r="C63" s="80">
        <v>2833333.3333333335</v>
      </c>
      <c r="D63" s="36">
        <v>0.5</v>
      </c>
      <c r="E63" s="82">
        <v>888888.88888888888</v>
      </c>
    </row>
    <row r="64" spans="2:5" x14ac:dyDescent="0.25">
      <c r="B64" s="70">
        <v>0.3</v>
      </c>
      <c r="C64" s="80">
        <v>3222222.222222222</v>
      </c>
      <c r="D64" s="36">
        <v>0.5</v>
      </c>
      <c r="E64" s="82">
        <v>1277777.7777777778</v>
      </c>
    </row>
    <row r="65" spans="2:5" x14ac:dyDescent="0.25">
      <c r="B65" s="70">
        <v>0.3</v>
      </c>
      <c r="C65" s="80">
        <v>3611111.111111111</v>
      </c>
      <c r="D65" s="36">
        <v>0.5</v>
      </c>
      <c r="E65" s="82">
        <v>1666666.6666666667</v>
      </c>
    </row>
    <row r="66" spans="2:5" x14ac:dyDescent="0.25">
      <c r="B66" s="70">
        <v>0.3</v>
      </c>
      <c r="C66" s="80">
        <v>4000000</v>
      </c>
      <c r="D66" s="36">
        <v>0.5</v>
      </c>
      <c r="E66" s="82">
        <v>2055555.5555555555</v>
      </c>
    </row>
    <row r="67" spans="2:5" x14ac:dyDescent="0.25">
      <c r="B67" s="70">
        <v>0.4</v>
      </c>
      <c r="C67" s="80">
        <v>2444444.4444444445</v>
      </c>
      <c r="D67" s="36">
        <v>0.5</v>
      </c>
      <c r="E67" s="82">
        <v>2444444.4444444445</v>
      </c>
    </row>
    <row r="68" spans="2:5" x14ac:dyDescent="0.25">
      <c r="B68" s="70">
        <v>0.4</v>
      </c>
      <c r="C68" s="80">
        <v>2833333.3333333335</v>
      </c>
      <c r="D68" s="36">
        <v>0.6</v>
      </c>
      <c r="E68" s="82">
        <v>500000</v>
      </c>
    </row>
    <row r="69" spans="2:5" x14ac:dyDescent="0.25">
      <c r="B69" s="70">
        <v>0.4</v>
      </c>
      <c r="C69" s="80">
        <v>3222222.222222222</v>
      </c>
      <c r="D69" s="36">
        <v>0.6</v>
      </c>
      <c r="E69" s="82">
        <v>888888.88888888888</v>
      </c>
    </row>
    <row r="70" spans="2:5" x14ac:dyDescent="0.25">
      <c r="B70" s="70">
        <v>0.4</v>
      </c>
      <c r="C70" s="80">
        <v>3611111.111111111</v>
      </c>
      <c r="D70" s="36">
        <v>0.6</v>
      </c>
      <c r="E70" s="82">
        <v>1277777.7777777778</v>
      </c>
    </row>
    <row r="71" spans="2:5" x14ac:dyDescent="0.25">
      <c r="B71" s="70">
        <v>0.4</v>
      </c>
      <c r="C71" s="80">
        <v>4000000</v>
      </c>
      <c r="D71" s="36">
        <v>0.6</v>
      </c>
      <c r="E71" s="82">
        <v>1666666.6666666667</v>
      </c>
    </row>
    <row r="72" spans="2:5" x14ac:dyDescent="0.25">
      <c r="B72" s="70">
        <v>0.5</v>
      </c>
      <c r="C72" s="80">
        <v>2833333.3333333335</v>
      </c>
      <c r="D72" s="36">
        <v>0.6</v>
      </c>
      <c r="E72" s="82">
        <v>2055555.5555555555</v>
      </c>
    </row>
    <row r="73" spans="2:5" x14ac:dyDescent="0.25">
      <c r="B73" s="70">
        <v>0.5</v>
      </c>
      <c r="C73" s="80">
        <v>3222222.222222222</v>
      </c>
      <c r="D73" s="36">
        <v>0.6</v>
      </c>
      <c r="E73" s="82">
        <v>2444444.4444444445</v>
      </c>
    </row>
    <row r="74" spans="2:5" x14ac:dyDescent="0.25">
      <c r="B74" s="70">
        <v>0.5</v>
      </c>
      <c r="C74" s="80">
        <v>3611111.111111111</v>
      </c>
      <c r="D74" s="36">
        <v>0.7</v>
      </c>
      <c r="E74" s="82">
        <v>500000</v>
      </c>
    </row>
    <row r="75" spans="2:5" x14ac:dyDescent="0.25">
      <c r="B75" s="70">
        <v>0.5</v>
      </c>
      <c r="C75" s="80">
        <v>4000000</v>
      </c>
      <c r="D75" s="36">
        <v>0.7</v>
      </c>
      <c r="E75" s="82">
        <v>888888.88888888888</v>
      </c>
    </row>
    <row r="76" spans="2:5" x14ac:dyDescent="0.25">
      <c r="B76" s="70">
        <v>0.6</v>
      </c>
      <c r="C76" s="80">
        <v>2833333.3333333335</v>
      </c>
      <c r="D76" s="36">
        <v>0.7</v>
      </c>
      <c r="E76" s="82">
        <v>1277777.7777777778</v>
      </c>
    </row>
    <row r="77" spans="2:5" x14ac:dyDescent="0.25">
      <c r="B77" s="70">
        <v>0.6</v>
      </c>
      <c r="C77" s="80">
        <v>3222222.222222222</v>
      </c>
      <c r="D77" s="36">
        <v>0.7</v>
      </c>
      <c r="E77" s="82">
        <v>1666666.6666666667</v>
      </c>
    </row>
    <row r="78" spans="2:5" x14ac:dyDescent="0.25">
      <c r="B78" s="70">
        <v>0.6</v>
      </c>
      <c r="C78" s="80">
        <v>3611111.111111111</v>
      </c>
      <c r="D78" s="36">
        <v>0.7</v>
      </c>
      <c r="E78" s="82">
        <v>2055555.5555555555</v>
      </c>
    </row>
    <row r="79" spans="2:5" x14ac:dyDescent="0.25">
      <c r="B79" s="70">
        <v>0.6</v>
      </c>
      <c r="C79" s="80">
        <v>4000000</v>
      </c>
      <c r="D79" s="36">
        <v>0.7</v>
      </c>
      <c r="E79" s="82">
        <v>2444444.4444444445</v>
      </c>
    </row>
    <row r="80" spans="2:5" x14ac:dyDescent="0.25">
      <c r="B80" s="70">
        <v>0.7</v>
      </c>
      <c r="C80" s="80">
        <v>3222222.222222222</v>
      </c>
      <c r="D80" s="36">
        <v>0.7</v>
      </c>
      <c r="E80" s="82">
        <v>2833333.3333333335</v>
      </c>
    </row>
    <row r="81" spans="2:5" x14ac:dyDescent="0.25">
      <c r="B81" s="70">
        <v>0.7</v>
      </c>
      <c r="C81" s="80">
        <v>3611111.111111111</v>
      </c>
      <c r="D81" s="36">
        <v>0.8</v>
      </c>
      <c r="E81" s="82">
        <v>500000</v>
      </c>
    </row>
    <row r="82" spans="2:5" x14ac:dyDescent="0.25">
      <c r="B82" s="70">
        <v>0.7</v>
      </c>
      <c r="C82" s="80">
        <v>4000000</v>
      </c>
      <c r="D82" s="36">
        <v>0.8</v>
      </c>
      <c r="E82" s="82">
        <v>888888.88888888888</v>
      </c>
    </row>
    <row r="83" spans="2:5" x14ac:dyDescent="0.25">
      <c r="B83" s="70">
        <v>0.8</v>
      </c>
      <c r="C83" s="80">
        <v>3611111.111111111</v>
      </c>
      <c r="D83" s="36">
        <v>0.8</v>
      </c>
      <c r="E83" s="82">
        <v>1277777.7777777778</v>
      </c>
    </row>
    <row r="84" spans="2:5" x14ac:dyDescent="0.25">
      <c r="B84" s="70">
        <v>0.8</v>
      </c>
      <c r="C84" s="80">
        <v>4000000</v>
      </c>
      <c r="D84" s="36">
        <v>0.8</v>
      </c>
      <c r="E84" s="82">
        <v>1666666.6666666667</v>
      </c>
    </row>
    <row r="85" spans="2:5" x14ac:dyDescent="0.25">
      <c r="B85" s="70">
        <v>0.9</v>
      </c>
      <c r="C85" s="80">
        <v>4000000</v>
      </c>
      <c r="D85" s="36">
        <v>0.8</v>
      </c>
      <c r="E85" s="82">
        <v>2055555.5555555555</v>
      </c>
    </row>
    <row r="86" spans="2:5" x14ac:dyDescent="0.25">
      <c r="B86" s="70">
        <v>1</v>
      </c>
      <c r="C86" s="80">
        <v>4000000</v>
      </c>
      <c r="D86" s="36">
        <v>0.8</v>
      </c>
      <c r="E86" s="82">
        <v>2444444.4444444445</v>
      </c>
    </row>
    <row r="87" spans="2:5" x14ac:dyDescent="0.25">
      <c r="B87" s="70"/>
      <c r="C87" s="80"/>
      <c r="D87" s="36">
        <v>0.8</v>
      </c>
      <c r="E87" s="82">
        <v>2833333.3333333335</v>
      </c>
    </row>
    <row r="88" spans="2:5" x14ac:dyDescent="0.25">
      <c r="B88" s="70"/>
      <c r="C88" s="80"/>
      <c r="D88" s="36">
        <v>0.8</v>
      </c>
      <c r="E88" s="82">
        <v>3222222.222222222</v>
      </c>
    </row>
    <row r="89" spans="2:5" x14ac:dyDescent="0.25">
      <c r="B89" s="70"/>
      <c r="C89" s="80"/>
      <c r="D89" s="36">
        <v>0.9</v>
      </c>
      <c r="E89" s="82">
        <v>500000</v>
      </c>
    </row>
    <row r="90" spans="2:5" x14ac:dyDescent="0.25">
      <c r="B90" s="70"/>
      <c r="C90" s="80"/>
      <c r="D90" s="36">
        <v>0.9</v>
      </c>
      <c r="E90" s="82">
        <v>888888.88888888888</v>
      </c>
    </row>
    <row r="91" spans="2:5" x14ac:dyDescent="0.25">
      <c r="B91" s="70"/>
      <c r="C91" s="80"/>
      <c r="D91" s="36">
        <v>0.9</v>
      </c>
      <c r="E91" s="82">
        <v>1277777.7777777778</v>
      </c>
    </row>
    <row r="92" spans="2:5" x14ac:dyDescent="0.25">
      <c r="B92" s="70"/>
      <c r="C92" s="80"/>
      <c r="D92" s="36">
        <v>0.9</v>
      </c>
      <c r="E92" s="82">
        <v>1666666.6666666667</v>
      </c>
    </row>
    <row r="93" spans="2:5" x14ac:dyDescent="0.25">
      <c r="B93" s="70"/>
      <c r="C93" s="80"/>
      <c r="D93" s="36">
        <v>0.9</v>
      </c>
      <c r="E93" s="82">
        <v>2055555.5555555555</v>
      </c>
    </row>
    <row r="94" spans="2:5" x14ac:dyDescent="0.25">
      <c r="B94" s="70"/>
      <c r="C94" s="80"/>
      <c r="D94" s="36">
        <v>0.9</v>
      </c>
      <c r="E94" s="82">
        <v>2444444.4444444445</v>
      </c>
    </row>
    <row r="95" spans="2:5" x14ac:dyDescent="0.25">
      <c r="B95" s="70"/>
      <c r="C95" s="80"/>
      <c r="D95" s="36">
        <v>0.9</v>
      </c>
      <c r="E95" s="82">
        <v>2833333.3333333335</v>
      </c>
    </row>
    <row r="96" spans="2:5" x14ac:dyDescent="0.25">
      <c r="B96" s="70"/>
      <c r="C96" s="80"/>
      <c r="D96" s="36">
        <v>0.9</v>
      </c>
      <c r="E96" s="82">
        <v>3222222.222222222</v>
      </c>
    </row>
    <row r="97" spans="2:5" x14ac:dyDescent="0.25">
      <c r="B97" s="70"/>
      <c r="C97" s="80"/>
      <c r="D97" s="36">
        <v>0.9</v>
      </c>
      <c r="E97" s="82">
        <v>3611111.111111111</v>
      </c>
    </row>
    <row r="98" spans="2:5" x14ac:dyDescent="0.25">
      <c r="B98" s="70"/>
      <c r="C98" s="80"/>
      <c r="D98" s="36">
        <v>1</v>
      </c>
      <c r="E98" s="82">
        <v>500000</v>
      </c>
    </row>
    <row r="99" spans="2:5" x14ac:dyDescent="0.25">
      <c r="B99" s="70"/>
      <c r="C99" s="80"/>
      <c r="D99" s="36">
        <v>1</v>
      </c>
      <c r="E99" s="82">
        <v>888888.88888888888</v>
      </c>
    </row>
    <row r="100" spans="2:5" x14ac:dyDescent="0.25">
      <c r="B100" s="70"/>
      <c r="C100" s="80"/>
      <c r="D100" s="36">
        <v>1</v>
      </c>
      <c r="E100" s="82">
        <v>1277777.7777777778</v>
      </c>
    </row>
    <row r="101" spans="2:5" x14ac:dyDescent="0.25">
      <c r="B101" s="70"/>
      <c r="C101" s="80"/>
      <c r="D101" s="36">
        <v>1</v>
      </c>
      <c r="E101" s="82">
        <v>1666666.6666666667</v>
      </c>
    </row>
    <row r="102" spans="2:5" x14ac:dyDescent="0.25">
      <c r="B102" s="70"/>
      <c r="C102" s="80"/>
      <c r="D102" s="36">
        <v>1</v>
      </c>
      <c r="E102" s="82">
        <v>2055555.5555555555</v>
      </c>
    </row>
    <row r="103" spans="2:5" x14ac:dyDescent="0.25">
      <c r="B103" s="70"/>
      <c r="C103" s="80"/>
      <c r="D103" s="36">
        <v>1</v>
      </c>
      <c r="E103" s="82">
        <v>2444444.4444444445</v>
      </c>
    </row>
    <row r="104" spans="2:5" x14ac:dyDescent="0.25">
      <c r="B104" s="70"/>
      <c r="C104" s="80"/>
      <c r="D104" s="36">
        <v>1</v>
      </c>
      <c r="E104" s="82">
        <v>2833333.3333333335</v>
      </c>
    </row>
    <row r="105" spans="2:5" x14ac:dyDescent="0.25">
      <c r="B105" s="70"/>
      <c r="C105" s="80"/>
      <c r="D105" s="36">
        <v>1</v>
      </c>
      <c r="E105" s="82">
        <v>3222222.222222222</v>
      </c>
    </row>
    <row r="106" spans="2:5" ht="13" thickBot="1" x14ac:dyDescent="0.3">
      <c r="B106" s="71"/>
      <c r="C106" s="81"/>
      <c r="D106" s="38">
        <v>1</v>
      </c>
      <c r="E106" s="83">
        <v>3611111.111111111</v>
      </c>
    </row>
  </sheetData>
  <mergeCells count="3">
    <mergeCell ref="B44:E44"/>
    <mergeCell ref="B45:C45"/>
    <mergeCell ref="D45:E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395C-79C3-440E-A49E-E59525EA935C}">
  <dimension ref="A1:P33"/>
  <sheetViews>
    <sheetView workbookViewId="0">
      <selection activeCell="D39" sqref="D39"/>
    </sheetView>
  </sheetViews>
  <sheetFormatPr defaultColWidth="15.6328125" defaultRowHeight="12.5" x14ac:dyDescent="0.25"/>
  <cols>
    <col min="1" max="16384" width="15.6328125" style="19"/>
  </cols>
  <sheetData>
    <row r="1" spans="1:16" x14ac:dyDescent="0.25">
      <c r="A1" s="19" t="s">
        <v>83</v>
      </c>
      <c r="B1" s="20" t="s">
        <v>0</v>
      </c>
      <c r="E1" s="19" t="s">
        <v>82</v>
      </c>
      <c r="F1" s="19">
        <v>3</v>
      </c>
      <c r="H1" s="19" t="s">
        <v>81</v>
      </c>
      <c r="I1" s="20" t="s">
        <v>80</v>
      </c>
      <c r="K1" s="19" t="s">
        <v>79</v>
      </c>
      <c r="L1" s="19">
        <v>100</v>
      </c>
    </row>
    <row r="2" spans="1:16" x14ac:dyDescent="0.25">
      <c r="A2" s="19" t="s">
        <v>78</v>
      </c>
      <c r="B2" s="19" t="e">
        <f>'Q1 Sheet1'!#REF!</f>
        <v>#REF!</v>
      </c>
      <c r="E2" s="19" t="s">
        <v>77</v>
      </c>
      <c r="F2" s="19" t="e">
        <f ca="1">_xll.PTreeEvaluate5(B3,$L$11:$L$33,$J$11:$J$33,$K$11:$K$33,$N$11:$N$33,$G$11:$G$33,,L1)</f>
        <v>#NAME?</v>
      </c>
    </row>
    <row r="3" spans="1:16" x14ac:dyDescent="0.25">
      <c r="A3" s="19" t="s">
        <v>45</v>
      </c>
      <c r="B3" s="19" t="s">
        <v>76</v>
      </c>
      <c r="E3" s="19" t="s">
        <v>75</v>
      </c>
      <c r="F3" s="20" t="s">
        <v>62</v>
      </c>
      <c r="H3" s="19" t="s">
        <v>74</v>
      </c>
      <c r="I3" s="21" t="s">
        <v>65</v>
      </c>
    </row>
    <row r="4" spans="1:16" x14ac:dyDescent="0.25">
      <c r="A4" s="19" t="s">
        <v>73</v>
      </c>
      <c r="B4" s="19" t="s">
        <v>72</v>
      </c>
      <c r="E4" s="19" t="s">
        <v>71</v>
      </c>
      <c r="F4" s="20" t="s">
        <v>67</v>
      </c>
      <c r="H4" s="19" t="s">
        <v>70</v>
      </c>
      <c r="I4" s="20" t="s">
        <v>60</v>
      </c>
    </row>
    <row r="5" spans="1:16" x14ac:dyDescent="0.25">
      <c r="A5" s="19" t="s">
        <v>69</v>
      </c>
      <c r="B5" s="19">
        <v>0</v>
      </c>
      <c r="D5" s="19">
        <v>0</v>
      </c>
      <c r="E5" s="19" t="s">
        <v>68</v>
      </c>
      <c r="F5" s="20" t="s">
        <v>67</v>
      </c>
      <c r="H5" s="19" t="s">
        <v>66</v>
      </c>
      <c r="I5" s="21" t="s">
        <v>65</v>
      </c>
    </row>
    <row r="6" spans="1:16" x14ac:dyDescent="0.25">
      <c r="A6" s="19" t="s">
        <v>64</v>
      </c>
      <c r="E6" s="19" t="s">
        <v>63</v>
      </c>
      <c r="F6" s="20" t="s">
        <v>62</v>
      </c>
      <c r="H6" s="19" t="s">
        <v>61</v>
      </c>
      <c r="I6" s="20" t="s">
        <v>60</v>
      </c>
    </row>
    <row r="7" spans="1:16" x14ac:dyDescent="0.25">
      <c r="A7" s="19" t="s">
        <v>59</v>
      </c>
      <c r="E7" s="19" t="s">
        <v>58</v>
      </c>
      <c r="F7" s="20" t="s">
        <v>84</v>
      </c>
    </row>
    <row r="8" spans="1:16" x14ac:dyDescent="0.25">
      <c r="A8" s="19" t="s">
        <v>57</v>
      </c>
      <c r="B8" s="19">
        <v>23</v>
      </c>
    </row>
    <row r="10" spans="1:16" x14ac:dyDescent="0.25">
      <c r="A10" s="19" t="s">
        <v>56</v>
      </c>
      <c r="B10" s="19" t="s">
        <v>55</v>
      </c>
      <c r="C10" s="19" t="s">
        <v>54</v>
      </c>
      <c r="D10" s="19" t="s">
        <v>53</v>
      </c>
      <c r="E10" s="19" t="s">
        <v>52</v>
      </c>
      <c r="F10" s="19" t="s">
        <v>51</v>
      </c>
      <c r="G10" s="19" t="s">
        <v>50</v>
      </c>
      <c r="H10" s="19" t="s">
        <v>49</v>
      </c>
      <c r="I10" s="19" t="s">
        <v>48</v>
      </c>
      <c r="J10" s="19" t="s">
        <v>47</v>
      </c>
      <c r="K10" s="19" t="s">
        <v>46</v>
      </c>
      <c r="L10" s="19" t="s">
        <v>45</v>
      </c>
      <c r="M10" s="19" t="s">
        <v>44</v>
      </c>
      <c r="N10" s="19" t="s">
        <v>43</v>
      </c>
      <c r="O10" s="19" t="s">
        <v>42</v>
      </c>
      <c r="P10" s="19" t="s">
        <v>41</v>
      </c>
    </row>
    <row r="11" spans="1:16" x14ac:dyDescent="0.25">
      <c r="A11" s="19" t="e">
        <f ca="1">'Q1 Sheet1'!$F$28</f>
        <v>#NAME?</v>
      </c>
      <c r="B11" s="19" t="str">
        <f>B1</f>
        <v>Decision</v>
      </c>
      <c r="C11" s="19">
        <v>0</v>
      </c>
      <c r="I11" s="19" t="s">
        <v>18</v>
      </c>
      <c r="J11" s="19">
        <f>'Q1 Sheet1'!$E$28</f>
        <v>0</v>
      </c>
      <c r="K11" s="19">
        <f>'Q1 Sheet1'!$E$27</f>
        <v>0</v>
      </c>
      <c r="L11" s="19" t="s">
        <v>40</v>
      </c>
      <c r="M11" s="20" t="s">
        <v>16</v>
      </c>
      <c r="O11" s="19" t="str">
        <f>'Q1 Sheet1'!$F$27</f>
        <v>Decision</v>
      </c>
      <c r="P11" s="19" t="b">
        <v>0</v>
      </c>
    </row>
    <row r="12" spans="1:16" x14ac:dyDescent="0.25">
      <c r="A12" s="19" t="e">
        <f ca="1">'Q1 Sheet1'!$G$26</f>
        <v>#NAME?</v>
      </c>
      <c r="B12" s="20" t="s">
        <v>39</v>
      </c>
      <c r="C12" s="19">
        <v>0</v>
      </c>
      <c r="H12" s="19" t="s">
        <v>18</v>
      </c>
      <c r="I12" s="19" t="s">
        <v>18</v>
      </c>
      <c r="J12" s="19">
        <f>'Q1 Sheet1'!$F$26</f>
        <v>1800000</v>
      </c>
      <c r="L12" s="19" t="s">
        <v>38</v>
      </c>
      <c r="M12" s="20" t="s">
        <v>16</v>
      </c>
      <c r="P12" s="19" t="b">
        <v>0</v>
      </c>
    </row>
    <row r="13" spans="1:16" x14ac:dyDescent="0.25">
      <c r="A13" s="19" t="e">
        <f ca="1">'Q1 Sheet1'!$G$36</f>
        <v>#NAME?</v>
      </c>
      <c r="B13" s="20" t="s">
        <v>12</v>
      </c>
      <c r="C13" s="19">
        <v>0</v>
      </c>
      <c r="I13" s="19" t="s">
        <v>18</v>
      </c>
      <c r="J13" s="19">
        <f>'Q1 Sheet1'!$F$36</f>
        <v>-150000</v>
      </c>
      <c r="L13" s="19" t="s">
        <v>37</v>
      </c>
      <c r="M13" s="20" t="s">
        <v>16</v>
      </c>
      <c r="O13" s="19" t="str">
        <f>'Q1 Sheet1'!$G$35</f>
        <v>EMV-Hotel Permit</v>
      </c>
      <c r="P13" s="19" t="b">
        <v>0</v>
      </c>
    </row>
    <row r="14" spans="1:16" x14ac:dyDescent="0.25">
      <c r="A14" s="19" t="e">
        <f ca="1">'Q1 Sheet1'!$G$64</f>
        <v>#NAME?</v>
      </c>
      <c r="B14" s="20" t="s">
        <v>11</v>
      </c>
      <c r="C14" s="19">
        <v>0</v>
      </c>
      <c r="I14" s="19" t="s">
        <v>18</v>
      </c>
      <c r="J14" s="19">
        <f>'Q1 Sheet1'!$F$64</f>
        <v>-150000</v>
      </c>
      <c r="L14" s="19" t="s">
        <v>36</v>
      </c>
      <c r="M14" s="20" t="s">
        <v>16</v>
      </c>
      <c r="O14" s="19" t="str">
        <f>'Q1 Sheet1'!$G$63</f>
        <v>EMV-Office Permit</v>
      </c>
      <c r="P14" s="19" t="b">
        <v>0</v>
      </c>
    </row>
    <row r="15" spans="1:16" x14ac:dyDescent="0.25">
      <c r="A15" s="19" t="e">
        <f ca="1">'Q1 Sheet1'!$H$32</f>
        <v>#NAME?</v>
      </c>
      <c r="B15" s="20" t="s">
        <v>14</v>
      </c>
      <c r="C15" s="19">
        <v>0</v>
      </c>
      <c r="I15" s="19" t="s">
        <v>18</v>
      </c>
      <c r="J15" s="19">
        <f>'Q1 Sheet1'!$G$32</f>
        <v>0</v>
      </c>
      <c r="K15" s="19">
        <f>'Q1 Sheet1'!$G$31</f>
        <v>0.3</v>
      </c>
      <c r="L15" s="19" t="s">
        <v>35</v>
      </c>
      <c r="M15" s="20" t="s">
        <v>16</v>
      </c>
      <c r="O15" s="19" t="str">
        <f>'Q1 Sheet1'!$H$31</f>
        <v>EMV- Economy</v>
      </c>
      <c r="P15" s="19" t="b">
        <v>0</v>
      </c>
    </row>
    <row r="16" spans="1:16" x14ac:dyDescent="0.25">
      <c r="A16" s="19" t="e">
        <f ca="1">'Q1 Sheet1'!$H$52</f>
        <v>#NAME?</v>
      </c>
      <c r="B16" s="20" t="s">
        <v>13</v>
      </c>
      <c r="C16" s="19">
        <v>0</v>
      </c>
      <c r="I16" s="19" t="s">
        <v>18</v>
      </c>
      <c r="J16" s="19">
        <f>'Q1 Sheet1'!$G$52</f>
        <v>0</v>
      </c>
      <c r="K16" s="19">
        <f>'Q1 Sheet1'!$G$51</f>
        <v>0.7</v>
      </c>
      <c r="L16" s="19" t="s">
        <v>34</v>
      </c>
      <c r="M16" s="20" t="s">
        <v>16</v>
      </c>
      <c r="O16" s="19" t="str">
        <f>'Q1 Sheet1'!$H$51</f>
        <v>Decision</v>
      </c>
      <c r="P16" s="19" t="b">
        <v>0</v>
      </c>
    </row>
    <row r="17" spans="1:16" x14ac:dyDescent="0.25">
      <c r="A17" s="19" t="e">
        <f ca="1">'Q1 Sheet1'!$I$30</f>
        <v>#NAME?</v>
      </c>
      <c r="B17" s="20" t="s">
        <v>23</v>
      </c>
      <c r="C17" s="19">
        <v>0</v>
      </c>
      <c r="H17" s="19" t="s">
        <v>18</v>
      </c>
      <c r="I17" s="19" t="s">
        <v>18</v>
      </c>
      <c r="J17" s="19">
        <f>'Q1 Sheet1'!$H$30</f>
        <v>4400000</v>
      </c>
      <c r="K17" s="19">
        <f>'Q1 Sheet1'!$H$29</f>
        <v>0.6</v>
      </c>
      <c r="L17" s="19" t="s">
        <v>32</v>
      </c>
      <c r="M17" s="20" t="s">
        <v>16</v>
      </c>
      <c r="P17" s="19" t="b">
        <v>0</v>
      </c>
    </row>
    <row r="18" spans="1:16" x14ac:dyDescent="0.25">
      <c r="A18" s="19" t="e">
        <f ca="1">'Q1 Sheet1'!$I$34</f>
        <v>#NAME?</v>
      </c>
      <c r="B18" s="20" t="s">
        <v>33</v>
      </c>
      <c r="C18" s="19">
        <v>0</v>
      </c>
      <c r="H18" s="19" t="s">
        <v>18</v>
      </c>
      <c r="I18" s="19" t="s">
        <v>18</v>
      </c>
      <c r="J18" s="19">
        <f>'Q1 Sheet1'!$H$34</f>
        <v>1600000</v>
      </c>
      <c r="K18" s="19">
        <f>'Q1 Sheet1'!$H$33</f>
        <v>0.4</v>
      </c>
      <c r="L18" s="19" t="s">
        <v>32</v>
      </c>
      <c r="M18" s="20" t="s">
        <v>16</v>
      </c>
      <c r="P18" s="19" t="b">
        <v>0</v>
      </c>
    </row>
    <row r="19" spans="1:16" x14ac:dyDescent="0.25">
      <c r="A19" s="19" t="e">
        <f ca="1">'Q1 Sheet1'!$H$60</f>
        <v>#NAME?</v>
      </c>
      <c r="B19" s="20" t="s">
        <v>14</v>
      </c>
      <c r="C19" s="19">
        <v>0</v>
      </c>
      <c r="I19" s="19" t="s">
        <v>18</v>
      </c>
      <c r="J19" s="19">
        <f>'Q1 Sheet1'!$G$60</f>
        <v>0</v>
      </c>
      <c r="K19" s="19">
        <f>'Q1 Sheet1'!$G$59</f>
        <v>0.8</v>
      </c>
      <c r="L19" s="19" t="s">
        <v>31</v>
      </c>
      <c r="M19" s="20" t="s">
        <v>16</v>
      </c>
      <c r="O19" s="19" t="str">
        <f>'Q1 Sheet1'!$H$59</f>
        <v>EMV- Economy</v>
      </c>
      <c r="P19" s="19" t="b">
        <v>0</v>
      </c>
    </row>
    <row r="20" spans="1:16" x14ac:dyDescent="0.25">
      <c r="A20" s="19" t="e">
        <f ca="1">'Q1 Sheet1'!$H$68</f>
        <v>#NAME?</v>
      </c>
      <c r="B20" s="20" t="s">
        <v>13</v>
      </c>
      <c r="C20" s="19">
        <v>0</v>
      </c>
      <c r="I20" s="19" t="s">
        <v>18</v>
      </c>
      <c r="J20" s="19">
        <f>'Q1 Sheet1'!$G$68</f>
        <v>0</v>
      </c>
      <c r="K20" s="19">
        <f>'Q1 Sheet1'!$G$67</f>
        <v>0.19999999999999996</v>
      </c>
      <c r="L20" s="19" t="s">
        <v>30</v>
      </c>
      <c r="M20" s="20" t="s">
        <v>16</v>
      </c>
      <c r="O20" s="19" t="str">
        <f>'Q1 Sheet1'!$H$67</f>
        <v>Decision</v>
      </c>
      <c r="P20" s="19" t="b">
        <v>0</v>
      </c>
    </row>
    <row r="21" spans="1:16" x14ac:dyDescent="0.25">
      <c r="A21" s="19" t="e">
        <f ca="1">'Q1 Sheet1'!$I$66</f>
        <v>#NAME?</v>
      </c>
      <c r="B21" s="20" t="s">
        <v>20</v>
      </c>
      <c r="C21" s="19">
        <v>0</v>
      </c>
      <c r="H21" s="19" t="s">
        <v>18</v>
      </c>
      <c r="I21" s="19" t="s">
        <v>18</v>
      </c>
      <c r="J21" s="19">
        <f>'Q1 Sheet1'!$H$66</f>
        <v>1500000</v>
      </c>
      <c r="L21" s="19" t="s">
        <v>29</v>
      </c>
      <c r="M21" s="20" t="s">
        <v>16</v>
      </c>
      <c r="P21" s="19" t="b">
        <v>0</v>
      </c>
    </row>
    <row r="22" spans="1:16" x14ac:dyDescent="0.25">
      <c r="A22" s="19" t="e">
        <f ca="1">'Q1 Sheet1'!$I$70</f>
        <v>#NAME?</v>
      </c>
      <c r="B22" s="20" t="s">
        <v>19</v>
      </c>
      <c r="C22" s="19">
        <v>0</v>
      </c>
      <c r="H22" s="19" t="s">
        <v>18</v>
      </c>
      <c r="I22" s="19" t="s">
        <v>18</v>
      </c>
      <c r="J22" s="19">
        <f>'Q1 Sheet1'!$H$70</f>
        <v>1800000</v>
      </c>
      <c r="L22" s="19" t="s">
        <v>29</v>
      </c>
      <c r="M22" s="20" t="s">
        <v>16</v>
      </c>
      <c r="P22" s="19" t="b">
        <v>0</v>
      </c>
    </row>
    <row r="23" spans="1:16" x14ac:dyDescent="0.25">
      <c r="A23" s="19" t="e">
        <f ca="1">'Q1 Sheet1'!$I$44</f>
        <v>#NAME?</v>
      </c>
      <c r="B23" s="20" t="s">
        <v>11</v>
      </c>
      <c r="C23" s="19">
        <v>0</v>
      </c>
      <c r="I23" s="19" t="s">
        <v>18</v>
      </c>
      <c r="J23" s="19">
        <f>'Q1 Sheet1'!$H$44</f>
        <v>-150000</v>
      </c>
      <c r="L23" s="19" t="s">
        <v>28</v>
      </c>
      <c r="M23" s="20" t="s">
        <v>16</v>
      </c>
      <c r="O23" s="19" t="str">
        <f>'Q1 Sheet1'!$I$43</f>
        <v>EMV-Office Permit</v>
      </c>
      <c r="P23" s="19" t="b">
        <v>0</v>
      </c>
    </row>
    <row r="24" spans="1:16" x14ac:dyDescent="0.25">
      <c r="A24" s="19" t="e">
        <f ca="1">'Q1 Sheet1'!$I$54</f>
        <v>#NAME?</v>
      </c>
      <c r="B24" s="20" t="s">
        <v>20</v>
      </c>
      <c r="C24" s="19">
        <v>0</v>
      </c>
      <c r="H24" s="19" t="s">
        <v>18</v>
      </c>
      <c r="I24" s="19" t="s">
        <v>18</v>
      </c>
      <c r="J24" s="19">
        <f>'Q1 Sheet1'!$H$54</f>
        <v>1500000</v>
      </c>
      <c r="L24" s="19" t="s">
        <v>27</v>
      </c>
      <c r="M24" s="20" t="s">
        <v>16</v>
      </c>
      <c r="P24" s="19" t="b">
        <v>0</v>
      </c>
    </row>
    <row r="25" spans="1:16" x14ac:dyDescent="0.25">
      <c r="A25" s="19" t="e">
        <f ca="1">'Q1 Sheet1'!$I$56</f>
        <v>#NAME?</v>
      </c>
      <c r="B25" s="20" t="s">
        <v>19</v>
      </c>
      <c r="C25" s="19">
        <v>0</v>
      </c>
      <c r="H25" s="19" t="s">
        <v>18</v>
      </c>
      <c r="I25" s="19" t="s">
        <v>18</v>
      </c>
      <c r="J25" s="19">
        <f>'Q1 Sheet1'!$H$56</f>
        <v>1800000</v>
      </c>
      <c r="L25" s="19" t="s">
        <v>27</v>
      </c>
      <c r="M25" s="20" t="s">
        <v>16</v>
      </c>
      <c r="P25" s="19" t="b">
        <v>0</v>
      </c>
    </row>
    <row r="26" spans="1:16" x14ac:dyDescent="0.25">
      <c r="A26" s="19" t="e">
        <f ca="1">'Q1 Sheet1'!$I$58</f>
        <v>#NAME?</v>
      </c>
      <c r="B26" s="20" t="s">
        <v>23</v>
      </c>
      <c r="C26" s="19">
        <v>0</v>
      </c>
      <c r="H26" s="19" t="s">
        <v>18</v>
      </c>
      <c r="I26" s="19" t="s">
        <v>18</v>
      </c>
      <c r="J26" s="19">
        <f>'Q1 Sheet1'!$H$58</f>
        <v>3300000</v>
      </c>
      <c r="K26" s="19">
        <f>'Q1 Sheet1'!$H$57</f>
        <v>0.6</v>
      </c>
      <c r="L26" s="19" t="s">
        <v>26</v>
      </c>
      <c r="M26" s="20" t="s">
        <v>16</v>
      </c>
      <c r="P26" s="19" t="b">
        <v>0</v>
      </c>
    </row>
    <row r="27" spans="1:16" x14ac:dyDescent="0.25">
      <c r="A27" s="19" t="e">
        <f ca="1">'Q1 Sheet1'!$I$62</f>
        <v>#NAME?</v>
      </c>
      <c r="B27" s="20" t="s">
        <v>22</v>
      </c>
      <c r="C27" s="19">
        <v>0</v>
      </c>
      <c r="H27" s="19" t="s">
        <v>18</v>
      </c>
      <c r="I27" s="19" t="s">
        <v>18</v>
      </c>
      <c r="J27" s="19">
        <f>'Q1 Sheet1'!$H$62</f>
        <v>1300000</v>
      </c>
      <c r="K27" s="19">
        <f>'Q1 Sheet1'!$H$61</f>
        <v>0.4</v>
      </c>
      <c r="L27" s="19" t="s">
        <v>26</v>
      </c>
      <c r="M27" s="20" t="s">
        <v>16</v>
      </c>
      <c r="P27" s="19" t="b">
        <v>0</v>
      </c>
    </row>
    <row r="28" spans="1:16" x14ac:dyDescent="0.25">
      <c r="A28" s="19" t="e">
        <f ca="1">'Q1 Sheet1'!$J$40</f>
        <v>#NAME?</v>
      </c>
      <c r="B28" s="20" t="s">
        <v>14</v>
      </c>
      <c r="C28" s="19">
        <v>0</v>
      </c>
      <c r="I28" s="19" t="s">
        <v>18</v>
      </c>
      <c r="J28" s="19">
        <f>'Q1 Sheet1'!$I$40</f>
        <v>0</v>
      </c>
      <c r="K28" s="19">
        <f>'Q1 Sheet1'!$I$39</f>
        <v>0.8</v>
      </c>
      <c r="L28" s="19" t="s">
        <v>25</v>
      </c>
      <c r="M28" s="20" t="s">
        <v>16</v>
      </c>
      <c r="O28" s="19" t="str">
        <f>'Q1 Sheet1'!$J$39</f>
        <v>EMV- Economy</v>
      </c>
      <c r="P28" s="19" t="b">
        <v>0</v>
      </c>
    </row>
    <row r="29" spans="1:16" x14ac:dyDescent="0.25">
      <c r="A29" s="19" t="e">
        <f ca="1">'Q1 Sheet1'!$J$48</f>
        <v>#NAME?</v>
      </c>
      <c r="B29" s="20" t="s">
        <v>13</v>
      </c>
      <c r="C29" s="19">
        <v>0</v>
      </c>
      <c r="I29" s="19" t="s">
        <v>18</v>
      </c>
      <c r="J29" s="19">
        <f>'Q1 Sheet1'!$I$48</f>
        <v>0</v>
      </c>
      <c r="K29" s="19">
        <f>'Q1 Sheet1'!$I$47</f>
        <v>0.19999999999999996</v>
      </c>
      <c r="L29" s="19" t="s">
        <v>24</v>
      </c>
      <c r="M29" s="20" t="s">
        <v>16</v>
      </c>
      <c r="O29" s="19" t="str">
        <f>'Q1 Sheet1'!$J$47</f>
        <v>Decision</v>
      </c>
      <c r="P29" s="19" t="b">
        <v>0</v>
      </c>
    </row>
    <row r="30" spans="1:16" x14ac:dyDescent="0.25">
      <c r="A30" s="19" t="e">
        <f ca="1">'Q1 Sheet1'!$K$38</f>
        <v>#NAME?</v>
      </c>
      <c r="B30" s="20" t="s">
        <v>23</v>
      </c>
      <c r="C30" s="19">
        <v>0</v>
      </c>
      <c r="H30" s="19" t="s">
        <v>18</v>
      </c>
      <c r="I30" s="19" t="s">
        <v>18</v>
      </c>
      <c r="J30" s="19">
        <f>'Q1 Sheet1'!$J$38</f>
        <v>3300000</v>
      </c>
      <c r="K30" s="19">
        <f>'Q1 Sheet1'!$J$37</f>
        <v>0.6</v>
      </c>
      <c r="L30" s="19" t="s">
        <v>21</v>
      </c>
      <c r="M30" s="20" t="s">
        <v>16</v>
      </c>
      <c r="P30" s="19" t="b">
        <v>0</v>
      </c>
    </row>
    <row r="31" spans="1:16" x14ac:dyDescent="0.25">
      <c r="A31" s="19" t="e">
        <f ca="1">'Q1 Sheet1'!$K$42</f>
        <v>#NAME?</v>
      </c>
      <c r="B31" s="20" t="s">
        <v>22</v>
      </c>
      <c r="C31" s="19">
        <v>0</v>
      </c>
      <c r="H31" s="19" t="s">
        <v>18</v>
      </c>
      <c r="I31" s="19" t="s">
        <v>18</v>
      </c>
      <c r="J31" s="19">
        <f>'Q1 Sheet1'!$J$42</f>
        <v>1300000</v>
      </c>
      <c r="K31" s="19">
        <f>'Q1 Sheet1'!$J$41</f>
        <v>0.4</v>
      </c>
      <c r="L31" s="19" t="s">
        <v>21</v>
      </c>
      <c r="M31" s="20" t="s">
        <v>16</v>
      </c>
      <c r="P31" s="19" t="b">
        <v>0</v>
      </c>
    </row>
    <row r="32" spans="1:16" x14ac:dyDescent="0.25">
      <c r="A32" s="19" t="e">
        <f ca="1">'Q1 Sheet1'!$K$46</f>
        <v>#NAME?</v>
      </c>
      <c r="B32" s="20" t="s">
        <v>20</v>
      </c>
      <c r="C32" s="19">
        <v>0</v>
      </c>
      <c r="H32" s="19" t="s">
        <v>18</v>
      </c>
      <c r="I32" s="19" t="s">
        <v>18</v>
      </c>
      <c r="J32" s="19">
        <f>'Q1 Sheet1'!$J$46</f>
        <v>1500000</v>
      </c>
      <c r="L32" s="19" t="s">
        <v>17</v>
      </c>
      <c r="M32" s="20" t="s">
        <v>16</v>
      </c>
      <c r="P32" s="19" t="b">
        <v>0</v>
      </c>
    </row>
    <row r="33" spans="1:16" x14ac:dyDescent="0.25">
      <c r="A33" s="19" t="e">
        <f ca="1">'Q1 Sheet1'!$K$50</f>
        <v>#NAME?</v>
      </c>
      <c r="B33" s="20" t="s">
        <v>19</v>
      </c>
      <c r="C33" s="19">
        <v>0</v>
      </c>
      <c r="H33" s="19" t="s">
        <v>18</v>
      </c>
      <c r="I33" s="19" t="s">
        <v>18</v>
      </c>
      <c r="J33" s="19">
        <f>'Q1 Sheet1'!$J$50</f>
        <v>1800000</v>
      </c>
      <c r="L33" s="19" t="s">
        <v>17</v>
      </c>
      <c r="M33" s="20" t="s">
        <v>16</v>
      </c>
      <c r="P33" s="19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C134-D43F-469C-BF32-A0B4A3DF842F}">
  <dimension ref="A1:G44"/>
  <sheetViews>
    <sheetView showGridLines="0" topLeftCell="A4" workbookViewId="0">
      <selection activeCell="C36" sqref="C36:F44"/>
    </sheetView>
  </sheetViews>
  <sheetFormatPr defaultColWidth="9.08984375" defaultRowHeight="12.5" x14ac:dyDescent="0.25"/>
  <cols>
    <col min="1" max="1" width="16.6328125" customWidth="1"/>
    <col min="2" max="3" width="21.36328125" customWidth="1"/>
    <col min="4" max="4" width="22.08984375" customWidth="1"/>
    <col min="5" max="5" width="21.26953125" customWidth="1"/>
    <col min="6" max="6" width="22" customWidth="1"/>
    <col min="7" max="7" width="16.6328125" customWidth="1"/>
  </cols>
  <sheetData>
    <row r="1" spans="1:7" s="22" customFormat="1" ht="17.5" x14ac:dyDescent="0.35">
      <c r="A1" s="25" t="s">
        <v>85</v>
      </c>
    </row>
    <row r="2" spans="1:7" s="23" customFormat="1" ht="10" x14ac:dyDescent="0.2">
      <c r="A2" s="26" t="s">
        <v>86</v>
      </c>
    </row>
    <row r="3" spans="1:7" s="23" customFormat="1" ht="10" x14ac:dyDescent="0.2">
      <c r="A3" s="26" t="s">
        <v>102</v>
      </c>
    </row>
    <row r="4" spans="1:7" s="24" customFormat="1" ht="10" x14ac:dyDescent="0.2">
      <c r="A4" s="27" t="s">
        <v>87</v>
      </c>
    </row>
    <row r="6" spans="1:7" ht="12.5" customHeight="1" x14ac:dyDescent="0.25">
      <c r="A6" s="4"/>
      <c r="B6" s="5" t="s">
        <v>0</v>
      </c>
    </row>
    <row r="7" spans="1:7" ht="12.5" customHeight="1" x14ac:dyDescent="0.25">
      <c r="A7" s="4"/>
      <c r="B7" s="45">
        <v>2381000</v>
      </c>
    </row>
    <row r="8" spans="1:7" ht="12.5" customHeight="1" x14ac:dyDescent="0.25">
      <c r="D8" s="6">
        <v>0.6</v>
      </c>
      <c r="E8" s="2">
        <v>0.18</v>
      </c>
    </row>
    <row r="9" spans="1:7" ht="12.5" customHeight="1" x14ac:dyDescent="0.25">
      <c r="D9" s="46">
        <v>4400000</v>
      </c>
      <c r="E9" s="44">
        <v>4250000</v>
      </c>
    </row>
    <row r="10" spans="1:7" ht="12.5" customHeight="1" x14ac:dyDescent="0.25">
      <c r="C10" s="6">
        <v>0.3</v>
      </c>
      <c r="D10" s="8" t="s">
        <v>100</v>
      </c>
    </row>
    <row r="11" spans="1:7" ht="12.5" customHeight="1" x14ac:dyDescent="0.25">
      <c r="C11" s="4">
        <v>0</v>
      </c>
      <c r="D11" s="43">
        <v>3130000</v>
      </c>
    </row>
    <row r="12" spans="1:7" ht="12.5" customHeight="1" x14ac:dyDescent="0.25">
      <c r="D12" s="6">
        <v>0.4</v>
      </c>
      <c r="E12" s="2">
        <v>0.12</v>
      </c>
    </row>
    <row r="13" spans="1:7" ht="12.5" customHeight="1" x14ac:dyDescent="0.25">
      <c r="D13" s="46">
        <v>1600000</v>
      </c>
      <c r="E13" s="44">
        <v>1450000</v>
      </c>
    </row>
    <row r="14" spans="1:7" ht="12.5" customHeight="1" x14ac:dyDescent="0.25">
      <c r="B14" s="3" t="b">
        <v>1</v>
      </c>
      <c r="C14" s="8" t="s">
        <v>99</v>
      </c>
    </row>
    <row r="15" spans="1:7" ht="12.5" customHeight="1" x14ac:dyDescent="0.25">
      <c r="B15" s="46">
        <v>-150000</v>
      </c>
      <c r="C15" s="43">
        <v>2381000</v>
      </c>
    </row>
    <row r="16" spans="1:7" ht="12.5" customHeight="1" x14ac:dyDescent="0.25">
      <c r="F16" s="6">
        <v>0.6</v>
      </c>
      <c r="G16" s="2">
        <v>0.33599999999999997</v>
      </c>
    </row>
    <row r="17" spans="3:7" ht="12.5" customHeight="1" x14ac:dyDescent="0.25">
      <c r="F17" s="46">
        <v>3300000</v>
      </c>
      <c r="G17" s="44">
        <v>3000000</v>
      </c>
    </row>
    <row r="18" spans="3:7" ht="12.5" customHeight="1" x14ac:dyDescent="0.25">
      <c r="E18" s="6">
        <v>0.8</v>
      </c>
      <c r="F18" s="8" t="s">
        <v>100</v>
      </c>
    </row>
    <row r="19" spans="3:7" ht="12.5" customHeight="1" x14ac:dyDescent="0.25">
      <c r="E19" s="4">
        <v>0</v>
      </c>
      <c r="F19" s="43">
        <v>2200000</v>
      </c>
    </row>
    <row r="20" spans="3:7" ht="12.5" customHeight="1" x14ac:dyDescent="0.25">
      <c r="F20" s="6">
        <v>0.4</v>
      </c>
      <c r="G20" s="2">
        <v>0.22399999999999998</v>
      </c>
    </row>
    <row r="21" spans="3:7" ht="12.5" customHeight="1" x14ac:dyDescent="0.25">
      <c r="F21" s="46">
        <v>1300000</v>
      </c>
      <c r="G21" s="44">
        <v>1000000</v>
      </c>
    </row>
    <row r="22" spans="3:7" ht="12.5" customHeight="1" x14ac:dyDescent="0.25">
      <c r="D22" s="3" t="b">
        <v>1</v>
      </c>
      <c r="E22" s="8" t="s">
        <v>101</v>
      </c>
    </row>
    <row r="23" spans="3:7" ht="12.5" customHeight="1" x14ac:dyDescent="0.25">
      <c r="D23" s="7">
        <v>-150000</v>
      </c>
      <c r="E23" s="43">
        <v>2060000</v>
      </c>
    </row>
    <row r="24" spans="3:7" ht="12.5" customHeight="1" x14ac:dyDescent="0.25">
      <c r="E24" s="6">
        <v>0.19999999999999996</v>
      </c>
      <c r="F24" s="5" t="s">
        <v>0</v>
      </c>
    </row>
    <row r="25" spans="3:7" ht="12.5" customHeight="1" x14ac:dyDescent="0.25">
      <c r="E25" s="4">
        <v>0</v>
      </c>
      <c r="F25" s="45">
        <v>1500000</v>
      </c>
    </row>
    <row r="26" spans="3:7" ht="12.5" customHeight="1" x14ac:dyDescent="0.25">
      <c r="F26" s="3" t="b">
        <v>1</v>
      </c>
      <c r="G26" s="2">
        <v>0.13999999999999996</v>
      </c>
    </row>
    <row r="27" spans="3:7" ht="12.5" customHeight="1" x14ac:dyDescent="0.25">
      <c r="F27" s="46">
        <v>1800000</v>
      </c>
      <c r="G27" s="44">
        <v>1500000</v>
      </c>
    </row>
    <row r="28" spans="3:7" ht="12.5" customHeight="1" x14ac:dyDescent="0.25">
      <c r="C28" s="6">
        <v>0.7</v>
      </c>
      <c r="D28" s="5" t="s">
        <v>0</v>
      </c>
    </row>
    <row r="29" spans="3:7" ht="12.5" customHeight="1" x14ac:dyDescent="0.25">
      <c r="C29" s="4">
        <v>0</v>
      </c>
      <c r="D29" s="45">
        <v>2060000</v>
      </c>
    </row>
    <row r="35" spans="3:6" ht="13" thickBot="1" x14ac:dyDescent="0.3"/>
    <row r="36" spans="3:6" x14ac:dyDescent="0.25">
      <c r="C36" s="84" t="s">
        <v>167</v>
      </c>
      <c r="D36" s="85"/>
      <c r="E36" s="85"/>
      <c r="F36" s="86"/>
    </row>
    <row r="37" spans="3:6" x14ac:dyDescent="0.25">
      <c r="C37" s="87"/>
      <c r="D37" s="88"/>
      <c r="E37" s="88"/>
      <c r="F37" s="89"/>
    </row>
    <row r="38" spans="3:6" x14ac:dyDescent="0.25">
      <c r="C38" s="87"/>
      <c r="D38" s="88"/>
      <c r="E38" s="88"/>
      <c r="F38" s="89"/>
    </row>
    <row r="39" spans="3:6" x14ac:dyDescent="0.25">
      <c r="C39" s="87"/>
      <c r="D39" s="88"/>
      <c r="E39" s="88"/>
      <c r="F39" s="89"/>
    </row>
    <row r="40" spans="3:6" x14ac:dyDescent="0.25">
      <c r="C40" s="87"/>
      <c r="D40" s="88"/>
      <c r="E40" s="88"/>
      <c r="F40" s="89"/>
    </row>
    <row r="41" spans="3:6" x14ac:dyDescent="0.25">
      <c r="C41" s="87"/>
      <c r="D41" s="88"/>
      <c r="E41" s="88"/>
      <c r="F41" s="89"/>
    </row>
    <row r="42" spans="3:6" x14ac:dyDescent="0.25">
      <c r="C42" s="87"/>
      <c r="D42" s="88"/>
      <c r="E42" s="88"/>
      <c r="F42" s="89"/>
    </row>
    <row r="43" spans="3:6" x14ac:dyDescent="0.25">
      <c r="C43" s="87"/>
      <c r="D43" s="88"/>
      <c r="E43" s="88"/>
      <c r="F43" s="89"/>
    </row>
    <row r="44" spans="3:6" ht="13" thickBot="1" x14ac:dyDescent="0.3">
      <c r="C44" s="90"/>
      <c r="D44" s="91"/>
      <c r="E44" s="91"/>
      <c r="F44" s="92"/>
    </row>
  </sheetData>
  <mergeCells count="1">
    <mergeCell ref="C36:F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A0C93-008B-420F-920C-A35C9D503492}">
  <dimension ref="B1:T40"/>
  <sheetViews>
    <sheetView showGridLines="0" topLeftCell="A11" zoomScale="75" workbookViewId="0">
      <selection activeCell="L18" sqref="L18"/>
    </sheetView>
  </sheetViews>
  <sheetFormatPr defaultColWidth="9.08984375" defaultRowHeight="12.5" x14ac:dyDescent="0.25"/>
  <cols>
    <col min="1" max="1" width="0.26953125" customWidth="1"/>
    <col min="3" max="3" width="6.54296875" bestFit="1" customWidth="1"/>
    <col min="4" max="4" width="8.26953125" bestFit="1" customWidth="1"/>
    <col min="12" max="12" width="86.26953125" bestFit="1" customWidth="1"/>
  </cols>
  <sheetData>
    <row r="1" spans="2:20" s="22" customFormat="1" ht="17.5" x14ac:dyDescent="0.35">
      <c r="B1" s="25" t="s">
        <v>88</v>
      </c>
    </row>
    <row r="2" spans="2:20" s="23" customFormat="1" ht="10" x14ac:dyDescent="0.2">
      <c r="B2" s="26" t="s">
        <v>86</v>
      </c>
    </row>
    <row r="3" spans="2:20" s="23" customFormat="1" ht="10" x14ac:dyDescent="0.2">
      <c r="B3" s="26" t="s">
        <v>103</v>
      </c>
    </row>
    <row r="4" spans="2:20" s="23" customFormat="1" ht="10" x14ac:dyDescent="0.2">
      <c r="B4" s="26" t="s">
        <v>87</v>
      </c>
    </row>
    <row r="5" spans="2:20" s="24" customFormat="1" ht="10" x14ac:dyDescent="0.2">
      <c r="B5" s="27" t="s">
        <v>89</v>
      </c>
    </row>
    <row r="7" spans="2:20" x14ac:dyDescent="0.25">
      <c r="T7" s="28"/>
    </row>
    <row r="8" spans="2:20" x14ac:dyDescent="0.25">
      <c r="T8" s="28"/>
    </row>
    <row r="9" spans="2:20" x14ac:dyDescent="0.25">
      <c r="T9" s="28"/>
    </row>
    <row r="10" spans="2:20" ht="14.5" x14ac:dyDescent="0.35">
      <c r="L10" s="78" t="s">
        <v>142</v>
      </c>
      <c r="M10" s="77"/>
      <c r="N10" s="77"/>
      <c r="O10" s="77"/>
      <c r="P10" s="77"/>
      <c r="Q10" s="77"/>
      <c r="R10" s="77"/>
      <c r="S10" s="77"/>
      <c r="T10" s="28"/>
    </row>
    <row r="11" spans="2:20" ht="14.5" x14ac:dyDescent="0.35">
      <c r="L11" s="79" t="s">
        <v>143</v>
      </c>
      <c r="M11" s="76"/>
      <c r="N11" s="76"/>
      <c r="O11" s="76"/>
      <c r="P11" s="76"/>
      <c r="Q11" s="76"/>
      <c r="R11" s="76"/>
      <c r="S11" s="76"/>
      <c r="T11" s="28"/>
    </row>
    <row r="12" spans="2:20" ht="14.5" x14ac:dyDescent="0.35">
      <c r="L12" s="78" t="s">
        <v>144</v>
      </c>
      <c r="M12" s="76"/>
      <c r="N12" s="76"/>
      <c r="O12" s="76"/>
      <c r="P12" s="76"/>
      <c r="Q12" s="76"/>
      <c r="R12" s="76"/>
      <c r="S12" s="76"/>
      <c r="T12" s="28"/>
    </row>
    <row r="13" spans="2:20" ht="14.5" x14ac:dyDescent="0.35">
      <c r="L13" s="78" t="s">
        <v>145</v>
      </c>
      <c r="M13" s="76"/>
      <c r="N13" s="76"/>
      <c r="O13" s="76"/>
      <c r="P13" s="76"/>
      <c r="Q13" s="76"/>
      <c r="R13" s="76"/>
      <c r="S13" s="76"/>
      <c r="T13" s="28"/>
    </row>
    <row r="14" spans="2:20" ht="14.5" x14ac:dyDescent="0.35">
      <c r="L14" s="78" t="s">
        <v>146</v>
      </c>
      <c r="M14" s="76"/>
      <c r="N14" s="76"/>
      <c r="O14" s="76"/>
      <c r="P14" s="76"/>
      <c r="Q14" s="76"/>
      <c r="R14" s="76"/>
      <c r="S14" s="76"/>
      <c r="T14" s="28"/>
    </row>
    <row r="15" spans="2:20" ht="14.5" x14ac:dyDescent="0.35">
      <c r="L15" s="78" t="s">
        <v>147</v>
      </c>
      <c r="M15" s="76"/>
      <c r="N15" s="76"/>
      <c r="O15" s="76"/>
      <c r="P15" s="76"/>
      <c r="Q15" s="76"/>
      <c r="R15" s="76"/>
      <c r="S15" s="76"/>
      <c r="T15" s="28"/>
    </row>
    <row r="16" spans="2:20" ht="14.5" x14ac:dyDescent="0.35">
      <c r="L16" s="78" t="s">
        <v>148</v>
      </c>
      <c r="M16" s="76"/>
      <c r="N16" s="76"/>
      <c r="O16" s="76"/>
      <c r="P16" s="76"/>
      <c r="Q16" s="76"/>
      <c r="R16" s="76"/>
      <c r="S16" s="76"/>
      <c r="T16" s="28"/>
    </row>
    <row r="32" ht="13" thickBot="1" x14ac:dyDescent="0.3"/>
    <row r="33" spans="2:4" ht="13.5" thickBot="1" x14ac:dyDescent="0.35">
      <c r="B33" s="93" t="s">
        <v>90</v>
      </c>
      <c r="C33" s="94"/>
      <c r="D33" s="95"/>
    </row>
    <row r="34" spans="2:4" x14ac:dyDescent="0.25">
      <c r="B34" s="32"/>
      <c r="C34" s="96" t="s">
        <v>98</v>
      </c>
      <c r="D34" s="97"/>
    </row>
    <row r="35" spans="2:4" x14ac:dyDescent="0.25">
      <c r="B35" s="33"/>
      <c r="C35" s="30" t="s">
        <v>96</v>
      </c>
      <c r="D35" s="31" t="s">
        <v>97</v>
      </c>
    </row>
    <row r="36" spans="2:4" x14ac:dyDescent="0.25">
      <c r="B36" s="34" t="s">
        <v>91</v>
      </c>
      <c r="C36" s="36">
        <v>1000000</v>
      </c>
      <c r="D36" s="40">
        <v>0.22399999999999998</v>
      </c>
    </row>
    <row r="37" spans="2:4" x14ac:dyDescent="0.25">
      <c r="B37" s="34" t="s">
        <v>92</v>
      </c>
      <c r="C37" s="36">
        <v>1450000</v>
      </c>
      <c r="D37" s="40">
        <v>0.12</v>
      </c>
    </row>
    <row r="38" spans="2:4" x14ac:dyDescent="0.25">
      <c r="B38" s="34" t="s">
        <v>93</v>
      </c>
      <c r="C38" s="36">
        <v>1500000</v>
      </c>
      <c r="D38" s="40">
        <v>0.13999999999999996</v>
      </c>
    </row>
    <row r="39" spans="2:4" x14ac:dyDescent="0.25">
      <c r="B39" s="34" t="s">
        <v>94</v>
      </c>
      <c r="C39" s="36">
        <v>3000000</v>
      </c>
      <c r="D39" s="40">
        <v>0.33599999999999997</v>
      </c>
    </row>
    <row r="40" spans="2:4" ht="13" thickBot="1" x14ac:dyDescent="0.3">
      <c r="B40" s="35" t="s">
        <v>95</v>
      </c>
      <c r="C40" s="38">
        <v>4250000</v>
      </c>
      <c r="D40" s="41">
        <v>0.18</v>
      </c>
    </row>
  </sheetData>
  <mergeCells count="2">
    <mergeCell ref="B33:D33"/>
    <mergeCell ref="C34:D3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2DC2-18A9-429E-AF4A-E36FCBAF9FF5}">
  <dimension ref="B1:L45"/>
  <sheetViews>
    <sheetView showGridLines="0" topLeftCell="A10" workbookViewId="0">
      <selection activeCell="L16" sqref="L16"/>
    </sheetView>
  </sheetViews>
  <sheetFormatPr defaultColWidth="9.08984375" defaultRowHeight="12.5" x14ac:dyDescent="0.25"/>
  <cols>
    <col min="1" max="1" width="0.26953125" customWidth="1"/>
    <col min="2" max="2" width="3.26953125" bestFit="1" customWidth="1"/>
    <col min="3" max="3" width="10.08984375" bestFit="1" customWidth="1"/>
    <col min="5" max="5" width="6.54296875" bestFit="1" customWidth="1"/>
    <col min="6" max="6" width="9" bestFit="1" customWidth="1"/>
    <col min="7" max="7" width="9.81640625" bestFit="1" customWidth="1"/>
    <col min="8" max="8" width="9" bestFit="1" customWidth="1"/>
    <col min="9" max="9" width="9.81640625" bestFit="1" customWidth="1"/>
    <col min="10" max="10" width="9" bestFit="1" customWidth="1"/>
    <col min="12" max="12" width="94" bestFit="1" customWidth="1"/>
  </cols>
  <sheetData>
    <row r="1" spans="2:12" s="22" customFormat="1" ht="17.5" x14ac:dyDescent="0.35">
      <c r="B1" s="25" t="s">
        <v>104</v>
      </c>
    </row>
    <row r="2" spans="2:12" s="23" customFormat="1" ht="10" x14ac:dyDescent="0.2">
      <c r="B2" s="26" t="s">
        <v>86</v>
      </c>
    </row>
    <row r="3" spans="2:12" s="23" customFormat="1" ht="10" x14ac:dyDescent="0.2">
      <c r="B3" s="26" t="s">
        <v>105</v>
      </c>
    </row>
    <row r="4" spans="2:12" s="23" customFormat="1" ht="10" x14ac:dyDescent="0.2">
      <c r="B4" s="26" t="s">
        <v>106</v>
      </c>
    </row>
    <row r="5" spans="2:12" s="24" customFormat="1" ht="10" x14ac:dyDescent="0.2">
      <c r="B5" s="27" t="s">
        <v>107</v>
      </c>
    </row>
    <row r="15" spans="2:12" x14ac:dyDescent="0.25">
      <c r="L15" t="s">
        <v>151</v>
      </c>
    </row>
    <row r="32" ht="13" thickBot="1" x14ac:dyDescent="0.3"/>
    <row r="33" spans="2:10" ht="13.5" thickBot="1" x14ac:dyDescent="0.35">
      <c r="B33" s="93" t="s">
        <v>108</v>
      </c>
      <c r="C33" s="94"/>
      <c r="D33" s="94"/>
      <c r="E33" s="94"/>
      <c r="F33" s="94"/>
      <c r="G33" s="94"/>
      <c r="H33" s="94"/>
      <c r="I33" s="94"/>
      <c r="J33" s="95"/>
    </row>
    <row r="34" spans="2:10" x14ac:dyDescent="0.25">
      <c r="B34" s="32"/>
      <c r="C34" s="96" t="s">
        <v>114</v>
      </c>
      <c r="D34" s="98"/>
      <c r="E34" s="99" t="s">
        <v>39</v>
      </c>
      <c r="F34" s="98"/>
      <c r="G34" s="99" t="s">
        <v>12</v>
      </c>
      <c r="H34" s="98"/>
      <c r="I34" s="99" t="s">
        <v>11</v>
      </c>
      <c r="J34" s="100"/>
    </row>
    <row r="35" spans="2:10" x14ac:dyDescent="0.25">
      <c r="B35" s="33"/>
      <c r="C35" s="30" t="s">
        <v>96</v>
      </c>
      <c r="D35" s="49" t="s">
        <v>115</v>
      </c>
      <c r="E35" s="30" t="s">
        <v>96</v>
      </c>
      <c r="F35" s="49" t="s">
        <v>115</v>
      </c>
      <c r="G35" s="30" t="s">
        <v>96</v>
      </c>
      <c r="H35" s="49" t="s">
        <v>115</v>
      </c>
      <c r="I35" s="30" t="s">
        <v>96</v>
      </c>
      <c r="J35" s="31" t="s">
        <v>115</v>
      </c>
    </row>
    <row r="36" spans="2:10" x14ac:dyDescent="0.25">
      <c r="B36" s="34" t="s">
        <v>91</v>
      </c>
      <c r="C36" s="47">
        <v>500000</v>
      </c>
      <c r="D36" s="50">
        <v>-0.66666666666666663</v>
      </c>
      <c r="E36" s="36">
        <v>1800000</v>
      </c>
      <c r="F36" s="50">
        <v>-0.24401511969760606</v>
      </c>
      <c r="G36" s="36">
        <v>2381000</v>
      </c>
      <c r="H36" s="50">
        <v>0</v>
      </c>
      <c r="I36" s="36">
        <v>2210000</v>
      </c>
      <c r="J36" s="52">
        <v>-7.1818563628727419E-2</v>
      </c>
    </row>
    <row r="37" spans="2:10" x14ac:dyDescent="0.25">
      <c r="B37" s="34" t="s">
        <v>92</v>
      </c>
      <c r="C37" s="47">
        <v>888888.88888888888</v>
      </c>
      <c r="D37" s="50">
        <v>-0.40740740740740744</v>
      </c>
      <c r="E37" s="36">
        <v>1800000</v>
      </c>
      <c r="F37" s="50">
        <v>-0.24401511969760606</v>
      </c>
      <c r="G37" s="36">
        <v>2381000</v>
      </c>
      <c r="H37" s="50">
        <v>0</v>
      </c>
      <c r="I37" s="36">
        <v>2210000</v>
      </c>
      <c r="J37" s="52">
        <v>-7.1818563628727419E-2</v>
      </c>
    </row>
    <row r="38" spans="2:10" x14ac:dyDescent="0.25">
      <c r="B38" s="34" t="s">
        <v>93</v>
      </c>
      <c r="C38" s="47">
        <v>1277777.7777777778</v>
      </c>
      <c r="D38" s="50">
        <v>-0.14814814814814817</v>
      </c>
      <c r="E38" s="36">
        <v>1800000</v>
      </c>
      <c r="F38" s="50">
        <v>-0.24401511969760606</v>
      </c>
      <c r="G38" s="36">
        <v>2381000</v>
      </c>
      <c r="H38" s="50">
        <v>0</v>
      </c>
      <c r="I38" s="36">
        <v>2210000</v>
      </c>
      <c r="J38" s="52">
        <v>-7.1818563628727419E-2</v>
      </c>
    </row>
    <row r="39" spans="2:10" x14ac:dyDescent="0.25">
      <c r="B39" s="34" t="s">
        <v>94</v>
      </c>
      <c r="C39" s="47">
        <v>1666666.6666666667</v>
      </c>
      <c r="D39" s="50">
        <v>0.11111111111111116</v>
      </c>
      <c r="E39" s="36">
        <v>1800000</v>
      </c>
      <c r="F39" s="50">
        <v>-0.24401511969760606</v>
      </c>
      <c r="G39" s="36">
        <v>2381000</v>
      </c>
      <c r="H39" s="50">
        <v>0</v>
      </c>
      <c r="I39" s="36">
        <v>2210000</v>
      </c>
      <c r="J39" s="52">
        <v>-7.1818563628727419E-2</v>
      </c>
    </row>
    <row r="40" spans="2:10" x14ac:dyDescent="0.25">
      <c r="B40" s="34" t="s">
        <v>95</v>
      </c>
      <c r="C40" s="47">
        <v>2055555.5555555555</v>
      </c>
      <c r="D40" s="50">
        <v>0.37037037037037035</v>
      </c>
      <c r="E40" s="36">
        <v>1800000</v>
      </c>
      <c r="F40" s="50">
        <v>-0.24401511969760606</v>
      </c>
      <c r="G40" s="36">
        <v>2416777.7777777775</v>
      </c>
      <c r="H40" s="50">
        <v>1.5026366139343772E-2</v>
      </c>
      <c r="I40" s="36">
        <v>2261111.111111111</v>
      </c>
      <c r="J40" s="52">
        <v>-5.0352326286807643E-2</v>
      </c>
    </row>
    <row r="41" spans="2:10" x14ac:dyDescent="0.25">
      <c r="B41" s="34" t="s">
        <v>109</v>
      </c>
      <c r="C41" s="47">
        <v>2444444.4444444445</v>
      </c>
      <c r="D41" s="50">
        <v>0.62962962962962965</v>
      </c>
      <c r="E41" s="36">
        <v>1800000</v>
      </c>
      <c r="F41" s="50">
        <v>-0.24401511969760606</v>
      </c>
      <c r="G41" s="36">
        <v>2545111.111111111</v>
      </c>
      <c r="H41" s="50">
        <v>6.8925288160903403E-2</v>
      </c>
      <c r="I41" s="36">
        <v>2338888.888888889</v>
      </c>
      <c r="J41" s="52">
        <v>-1.7686312940407817E-2</v>
      </c>
    </row>
    <row r="42" spans="2:10" x14ac:dyDescent="0.25">
      <c r="B42" s="34" t="s">
        <v>110</v>
      </c>
      <c r="C42" s="47">
        <v>2833333.3333333335</v>
      </c>
      <c r="D42" s="50">
        <v>0.88888888888888895</v>
      </c>
      <c r="E42" s="36">
        <v>1800000</v>
      </c>
      <c r="F42" s="50">
        <v>-0.24401511969760606</v>
      </c>
      <c r="G42" s="36">
        <v>2817333.333333333</v>
      </c>
      <c r="H42" s="50">
        <v>0.1832563348733024</v>
      </c>
      <c r="I42" s="36">
        <v>2416666.6666666665</v>
      </c>
      <c r="J42" s="52">
        <v>1.4979700405991815E-2</v>
      </c>
    </row>
    <row r="43" spans="2:10" x14ac:dyDescent="0.25">
      <c r="B43" s="34" t="s">
        <v>111</v>
      </c>
      <c r="C43" s="47">
        <v>3222222.222222222</v>
      </c>
      <c r="D43" s="50">
        <v>1.1481481481481479</v>
      </c>
      <c r="E43" s="36">
        <v>1800000</v>
      </c>
      <c r="F43" s="50">
        <v>-0.24401511969760606</v>
      </c>
      <c r="G43" s="36">
        <v>3089555.5555555555</v>
      </c>
      <c r="H43" s="50">
        <v>0.29758738158570158</v>
      </c>
      <c r="I43" s="36">
        <v>2494444.444444444</v>
      </c>
      <c r="J43" s="52">
        <v>4.7645713752391447E-2</v>
      </c>
    </row>
    <row r="44" spans="2:10" x14ac:dyDescent="0.25">
      <c r="B44" s="34" t="s">
        <v>112</v>
      </c>
      <c r="C44" s="47">
        <v>3611111.111111111</v>
      </c>
      <c r="D44" s="50">
        <v>1.4074074074074074</v>
      </c>
      <c r="E44" s="36">
        <v>1800000</v>
      </c>
      <c r="F44" s="50">
        <v>-0.24401511969760606</v>
      </c>
      <c r="G44" s="36">
        <v>3361777.7777777775</v>
      </c>
      <c r="H44" s="50">
        <v>0.4119184282981006</v>
      </c>
      <c r="I44" s="36">
        <v>2572222.222222222</v>
      </c>
      <c r="J44" s="52">
        <v>8.0311727098791266E-2</v>
      </c>
    </row>
    <row r="45" spans="2:10" ht="13" thickBot="1" x14ac:dyDescent="0.3">
      <c r="B45" s="35" t="s">
        <v>113</v>
      </c>
      <c r="C45" s="48">
        <v>4000000</v>
      </c>
      <c r="D45" s="51">
        <v>1.6666666666666667</v>
      </c>
      <c r="E45" s="38">
        <v>1800000</v>
      </c>
      <c r="F45" s="51">
        <v>-0.24401511969760606</v>
      </c>
      <c r="G45" s="38">
        <v>3634000</v>
      </c>
      <c r="H45" s="51">
        <v>0.52624947501049979</v>
      </c>
      <c r="I45" s="38">
        <v>2650000</v>
      </c>
      <c r="J45" s="53">
        <v>0.1129777404451911</v>
      </c>
    </row>
  </sheetData>
  <mergeCells count="5">
    <mergeCell ref="B33:J33"/>
    <mergeCell ref="C34:D34"/>
    <mergeCell ref="E34:F34"/>
    <mergeCell ref="G34:H34"/>
    <mergeCell ref="I34:J3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61CD-9ECD-4E84-A366-965DC33D7F91}">
  <dimension ref="B1:M45"/>
  <sheetViews>
    <sheetView showGridLines="0" workbookViewId="0">
      <selection activeCell="M12" sqref="M12"/>
    </sheetView>
  </sheetViews>
  <sheetFormatPr defaultColWidth="9.08984375" defaultRowHeight="12.5" x14ac:dyDescent="0.25"/>
  <cols>
    <col min="1" max="1" width="0.26953125" customWidth="1"/>
    <col min="2" max="2" width="3.26953125" bestFit="1" customWidth="1"/>
    <col min="3" max="3" width="9.81640625" bestFit="1" customWidth="1"/>
    <col min="5" max="5" width="6.54296875" bestFit="1" customWidth="1"/>
    <col min="6" max="6" width="9" bestFit="1" customWidth="1"/>
    <col min="7" max="7" width="9.81640625" bestFit="1" customWidth="1"/>
    <col min="8" max="8" width="9" bestFit="1" customWidth="1"/>
    <col min="9" max="9" width="6.54296875" bestFit="1" customWidth="1"/>
    <col min="10" max="10" width="9" bestFit="1" customWidth="1"/>
    <col min="13" max="13" width="114.54296875" bestFit="1" customWidth="1"/>
  </cols>
  <sheetData>
    <row r="1" spans="2:13" s="22" customFormat="1" ht="17.5" x14ac:dyDescent="0.35">
      <c r="B1" s="25" t="s">
        <v>104</v>
      </c>
    </row>
    <row r="2" spans="2:13" s="23" customFormat="1" ht="10" x14ac:dyDescent="0.2">
      <c r="B2" s="26" t="s">
        <v>86</v>
      </c>
    </row>
    <row r="3" spans="2:13" s="23" customFormat="1" ht="10" x14ac:dyDescent="0.2">
      <c r="B3" s="26" t="s">
        <v>116</v>
      </c>
    </row>
    <row r="4" spans="2:13" s="23" customFormat="1" ht="10" x14ac:dyDescent="0.2">
      <c r="B4" s="26" t="s">
        <v>106</v>
      </c>
    </row>
    <row r="5" spans="2:13" s="24" customFormat="1" ht="10" x14ac:dyDescent="0.2">
      <c r="B5" s="27" t="s">
        <v>117</v>
      </c>
    </row>
    <row r="12" spans="2:13" x14ac:dyDescent="0.25">
      <c r="M12" t="s">
        <v>150</v>
      </c>
    </row>
    <row r="13" spans="2:13" x14ac:dyDescent="0.25">
      <c r="M13" t="s">
        <v>149</v>
      </c>
    </row>
    <row r="32" ht="13" thickBot="1" x14ac:dyDescent="0.3"/>
    <row r="33" spans="2:10" ht="13.5" thickBot="1" x14ac:dyDescent="0.35">
      <c r="B33" s="93" t="s">
        <v>108</v>
      </c>
      <c r="C33" s="94"/>
      <c r="D33" s="94"/>
      <c r="E33" s="94"/>
      <c r="F33" s="94"/>
      <c r="G33" s="94"/>
      <c r="H33" s="94"/>
      <c r="I33" s="94"/>
      <c r="J33" s="95"/>
    </row>
    <row r="34" spans="2:10" x14ac:dyDescent="0.25">
      <c r="B34" s="32"/>
      <c r="C34" s="96" t="s">
        <v>114</v>
      </c>
      <c r="D34" s="98"/>
      <c r="E34" s="99" t="s">
        <v>39</v>
      </c>
      <c r="F34" s="98"/>
      <c r="G34" s="99" t="s">
        <v>12</v>
      </c>
      <c r="H34" s="98"/>
      <c r="I34" s="99" t="s">
        <v>11</v>
      </c>
      <c r="J34" s="100"/>
    </row>
    <row r="35" spans="2:10" x14ac:dyDescent="0.25">
      <c r="B35" s="33"/>
      <c r="C35" s="30" t="s">
        <v>96</v>
      </c>
      <c r="D35" s="49" t="s">
        <v>115</v>
      </c>
      <c r="E35" s="30" t="s">
        <v>96</v>
      </c>
      <c r="F35" s="49" t="s">
        <v>115</v>
      </c>
      <c r="G35" s="30" t="s">
        <v>96</v>
      </c>
      <c r="H35" s="49" t="s">
        <v>115</v>
      </c>
      <c r="I35" s="30" t="s">
        <v>96</v>
      </c>
      <c r="J35" s="31" t="s">
        <v>115</v>
      </c>
    </row>
    <row r="36" spans="2:10" x14ac:dyDescent="0.25">
      <c r="B36" s="34" t="s">
        <v>91</v>
      </c>
      <c r="C36" s="36">
        <v>0.1</v>
      </c>
      <c r="D36" s="50">
        <v>-0.66666666666666663</v>
      </c>
      <c r="E36" s="36">
        <v>1800000</v>
      </c>
      <c r="F36" s="50">
        <v>-0.24401511969760606</v>
      </c>
      <c r="G36" s="36">
        <v>2167000</v>
      </c>
      <c r="H36" s="50">
        <v>-8.9878202435951279E-2</v>
      </c>
      <c r="I36" s="36">
        <v>2210000</v>
      </c>
      <c r="J36" s="52">
        <v>-7.1818563628727419E-2</v>
      </c>
    </row>
    <row r="37" spans="2:10" x14ac:dyDescent="0.25">
      <c r="B37" s="34" t="s">
        <v>92</v>
      </c>
      <c r="C37" s="36">
        <v>0.19444444444444445</v>
      </c>
      <c r="D37" s="50">
        <v>-0.3518518518518518</v>
      </c>
      <c r="E37" s="36">
        <v>1800000</v>
      </c>
      <c r="F37" s="50">
        <v>-0.24401511969760606</v>
      </c>
      <c r="G37" s="36">
        <v>2268055.5555555555</v>
      </c>
      <c r="H37" s="50">
        <v>-4.7435717952307645E-2</v>
      </c>
      <c r="I37" s="36">
        <v>2210000</v>
      </c>
      <c r="J37" s="52">
        <v>-7.1818563628727419E-2</v>
      </c>
    </row>
    <row r="38" spans="2:10" x14ac:dyDescent="0.25">
      <c r="B38" s="34" t="s">
        <v>93</v>
      </c>
      <c r="C38" s="36">
        <v>0.28888888888888886</v>
      </c>
      <c r="D38" s="50">
        <v>-3.703703703703709E-2</v>
      </c>
      <c r="E38" s="36">
        <v>1800000</v>
      </c>
      <c r="F38" s="50">
        <v>-0.24401511969760606</v>
      </c>
      <c r="G38" s="36">
        <v>2369111.111111111</v>
      </c>
      <c r="H38" s="50">
        <v>-4.9932334686640031E-3</v>
      </c>
      <c r="I38" s="36">
        <v>2210000</v>
      </c>
      <c r="J38" s="52">
        <v>-7.1818563628727419E-2</v>
      </c>
    </row>
    <row r="39" spans="2:10" x14ac:dyDescent="0.25">
      <c r="B39" s="34" t="s">
        <v>94</v>
      </c>
      <c r="C39" s="36">
        <v>0.3833333333333333</v>
      </c>
      <c r="D39" s="50">
        <v>0.27777777777777773</v>
      </c>
      <c r="E39" s="36">
        <v>1800000</v>
      </c>
      <c r="F39" s="50">
        <v>-0.24401511969760606</v>
      </c>
      <c r="G39" s="36">
        <v>2470166.666666667</v>
      </c>
      <c r="H39" s="50">
        <v>3.7449251014979833E-2</v>
      </c>
      <c r="I39" s="36">
        <v>2210000</v>
      </c>
      <c r="J39" s="52">
        <v>-7.1818563628727419E-2</v>
      </c>
    </row>
    <row r="40" spans="2:10" x14ac:dyDescent="0.25">
      <c r="B40" s="34" t="s">
        <v>95</v>
      </c>
      <c r="C40" s="36">
        <v>0.47777777777777775</v>
      </c>
      <c r="D40" s="50">
        <v>0.59259259259259256</v>
      </c>
      <c r="E40" s="36">
        <v>1800000</v>
      </c>
      <c r="F40" s="50">
        <v>-0.24401511969760606</v>
      </c>
      <c r="G40" s="36">
        <v>2571222.222222222</v>
      </c>
      <c r="H40" s="50">
        <v>7.9891735498623273E-2</v>
      </c>
      <c r="I40" s="36">
        <v>2210000</v>
      </c>
      <c r="J40" s="52">
        <v>-7.1818563628727419E-2</v>
      </c>
    </row>
    <row r="41" spans="2:10" x14ac:dyDescent="0.25">
      <c r="B41" s="34" t="s">
        <v>109</v>
      </c>
      <c r="C41" s="36">
        <v>0.57222222222222219</v>
      </c>
      <c r="D41" s="50">
        <v>0.90740740740740733</v>
      </c>
      <c r="E41" s="36">
        <v>1800000</v>
      </c>
      <c r="F41" s="50">
        <v>-0.24401511969760606</v>
      </c>
      <c r="G41" s="36">
        <v>2672277.777777778</v>
      </c>
      <c r="H41" s="50">
        <v>0.12233421998226711</v>
      </c>
      <c r="I41" s="36">
        <v>2210000</v>
      </c>
      <c r="J41" s="52">
        <v>-7.1818563628727419E-2</v>
      </c>
    </row>
    <row r="42" spans="2:10" x14ac:dyDescent="0.25">
      <c r="B42" s="34" t="s">
        <v>110</v>
      </c>
      <c r="C42" s="36">
        <v>0.66666666666666663</v>
      </c>
      <c r="D42" s="50">
        <v>1.2222222222222221</v>
      </c>
      <c r="E42" s="36">
        <v>1800000</v>
      </c>
      <c r="F42" s="50">
        <v>-0.24401511969760606</v>
      </c>
      <c r="G42" s="36">
        <v>2773333.333333333</v>
      </c>
      <c r="H42" s="50">
        <v>0.16477670446591056</v>
      </c>
      <c r="I42" s="36">
        <v>2210000</v>
      </c>
      <c r="J42" s="52">
        <v>-7.1818563628727419E-2</v>
      </c>
    </row>
    <row r="43" spans="2:10" x14ac:dyDescent="0.25">
      <c r="B43" s="34" t="s">
        <v>111</v>
      </c>
      <c r="C43" s="36">
        <v>0.76111111111111107</v>
      </c>
      <c r="D43" s="50">
        <v>1.537037037037037</v>
      </c>
      <c r="E43" s="36">
        <v>1800000</v>
      </c>
      <c r="F43" s="50">
        <v>-0.24401511969760606</v>
      </c>
      <c r="G43" s="36">
        <v>2874388.8888888885</v>
      </c>
      <c r="H43" s="50">
        <v>0.20721918894955418</v>
      </c>
      <c r="I43" s="36">
        <v>2210000</v>
      </c>
      <c r="J43" s="52">
        <v>-7.1818563628727419E-2</v>
      </c>
    </row>
    <row r="44" spans="2:10" x14ac:dyDescent="0.25">
      <c r="B44" s="34" t="s">
        <v>112</v>
      </c>
      <c r="C44" s="36">
        <v>0.85555555555555551</v>
      </c>
      <c r="D44" s="50">
        <v>1.8518518518518519</v>
      </c>
      <c r="E44" s="36">
        <v>1800000</v>
      </c>
      <c r="F44" s="50">
        <v>-0.24401511969760606</v>
      </c>
      <c r="G44" s="36">
        <v>2975444.444444444</v>
      </c>
      <c r="H44" s="50">
        <v>0.24966167343319784</v>
      </c>
      <c r="I44" s="36">
        <v>2210000</v>
      </c>
      <c r="J44" s="52">
        <v>-7.1818563628727419E-2</v>
      </c>
    </row>
    <row r="45" spans="2:10" ht="13" thickBot="1" x14ac:dyDescent="0.3">
      <c r="B45" s="35" t="s">
        <v>113</v>
      </c>
      <c r="C45" s="38">
        <v>0.95</v>
      </c>
      <c r="D45" s="51">
        <v>2.1666666666666665</v>
      </c>
      <c r="E45" s="38">
        <v>1800000</v>
      </c>
      <c r="F45" s="51">
        <v>-0.24401511969760606</v>
      </c>
      <c r="G45" s="38">
        <v>3076500</v>
      </c>
      <c r="H45" s="51">
        <v>0.29210415791684169</v>
      </c>
      <c r="I45" s="38">
        <v>2210000</v>
      </c>
      <c r="J45" s="53">
        <v>-7.1818563628727419E-2</v>
      </c>
    </row>
  </sheetData>
  <mergeCells count="5">
    <mergeCell ref="B33:J33"/>
    <mergeCell ref="C34:D34"/>
    <mergeCell ref="E34:F34"/>
    <mergeCell ref="G34:H34"/>
    <mergeCell ref="I34:J3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AC33-E4D9-4387-B13B-6FE99E231EC0}">
  <dimension ref="B1:L45"/>
  <sheetViews>
    <sheetView showGridLines="0" topLeftCell="A7" workbookViewId="0">
      <selection activeCell="L19" sqref="L19"/>
    </sheetView>
  </sheetViews>
  <sheetFormatPr defaultColWidth="9.08984375" defaultRowHeight="12.5" x14ac:dyDescent="0.25"/>
  <cols>
    <col min="1" max="1" width="0.26953125" customWidth="1"/>
    <col min="2" max="2" width="3.26953125" bestFit="1" customWidth="1"/>
    <col min="3" max="3" width="9.81640625" bestFit="1" customWidth="1"/>
    <col min="5" max="5" width="6.54296875" bestFit="1" customWidth="1"/>
    <col min="6" max="6" width="9" bestFit="1" customWidth="1"/>
    <col min="7" max="7" width="9.81640625" bestFit="1" customWidth="1"/>
    <col min="8" max="8" width="9" bestFit="1" customWidth="1"/>
    <col min="9" max="9" width="9.81640625" bestFit="1" customWidth="1"/>
    <col min="10" max="10" width="9" bestFit="1" customWidth="1"/>
    <col min="12" max="12" width="143.6328125" bestFit="1" customWidth="1"/>
  </cols>
  <sheetData>
    <row r="1" spans="2:12" s="22" customFormat="1" ht="17.5" x14ac:dyDescent="0.35">
      <c r="B1" s="25" t="s">
        <v>104</v>
      </c>
    </row>
    <row r="2" spans="2:12" s="23" customFormat="1" ht="10" x14ac:dyDescent="0.2">
      <c r="B2" s="26" t="s">
        <v>86</v>
      </c>
    </row>
    <row r="3" spans="2:12" s="23" customFormat="1" ht="10" x14ac:dyDescent="0.2">
      <c r="B3" s="26" t="s">
        <v>118</v>
      </c>
    </row>
    <row r="4" spans="2:12" s="23" customFormat="1" ht="10" x14ac:dyDescent="0.2">
      <c r="B4" s="26" t="s">
        <v>106</v>
      </c>
    </row>
    <row r="5" spans="2:12" s="24" customFormat="1" ht="10" x14ac:dyDescent="0.2">
      <c r="B5" s="27" t="s">
        <v>119</v>
      </c>
    </row>
    <row r="14" spans="2:12" x14ac:dyDescent="0.25">
      <c r="L14" t="s">
        <v>152</v>
      </c>
    </row>
    <row r="15" spans="2:12" x14ac:dyDescent="0.25">
      <c r="L15" t="s">
        <v>153</v>
      </c>
    </row>
    <row r="32" ht="13" thickBot="1" x14ac:dyDescent="0.3"/>
    <row r="33" spans="2:10" ht="13.5" thickBot="1" x14ac:dyDescent="0.35">
      <c r="B33" s="93" t="s">
        <v>108</v>
      </c>
      <c r="C33" s="94"/>
      <c r="D33" s="94"/>
      <c r="E33" s="94"/>
      <c r="F33" s="94"/>
      <c r="G33" s="94"/>
      <c r="H33" s="94"/>
      <c r="I33" s="94"/>
      <c r="J33" s="95"/>
    </row>
    <row r="34" spans="2:10" x14ac:dyDescent="0.25">
      <c r="B34" s="32"/>
      <c r="C34" s="96" t="s">
        <v>114</v>
      </c>
      <c r="D34" s="98"/>
      <c r="E34" s="99" t="s">
        <v>39</v>
      </c>
      <c r="F34" s="98"/>
      <c r="G34" s="99" t="s">
        <v>12</v>
      </c>
      <c r="H34" s="98"/>
      <c r="I34" s="99" t="s">
        <v>11</v>
      </c>
      <c r="J34" s="100"/>
    </row>
    <row r="35" spans="2:10" x14ac:dyDescent="0.25">
      <c r="B35" s="33"/>
      <c r="C35" s="30" t="s">
        <v>96</v>
      </c>
      <c r="D35" s="49" t="s">
        <v>115</v>
      </c>
      <c r="E35" s="30" t="s">
        <v>96</v>
      </c>
      <c r="F35" s="49" t="s">
        <v>115</v>
      </c>
      <c r="G35" s="30" t="s">
        <v>96</v>
      </c>
      <c r="H35" s="49" t="s">
        <v>115</v>
      </c>
      <c r="I35" s="30" t="s">
        <v>96</v>
      </c>
      <c r="J35" s="31" t="s">
        <v>115</v>
      </c>
    </row>
    <row r="36" spans="2:10" x14ac:dyDescent="0.25">
      <c r="B36" s="34" t="s">
        <v>91</v>
      </c>
      <c r="C36" s="36">
        <v>0.1</v>
      </c>
      <c r="D36" s="50">
        <v>-0.875</v>
      </c>
      <c r="E36" s="36">
        <v>1800000</v>
      </c>
      <c r="F36" s="50">
        <v>-0.24401511969760606</v>
      </c>
      <c r="G36" s="36">
        <v>2094000</v>
      </c>
      <c r="H36" s="50">
        <v>-0.12053758924821503</v>
      </c>
      <c r="I36" s="36">
        <v>1720000</v>
      </c>
      <c r="J36" s="52">
        <v>-0.27761444771104576</v>
      </c>
    </row>
    <row r="37" spans="2:10" x14ac:dyDescent="0.25">
      <c r="B37" s="34" t="s">
        <v>92</v>
      </c>
      <c r="C37" s="36">
        <v>0.19444444444444445</v>
      </c>
      <c r="D37" s="50">
        <v>-0.75694444444444442</v>
      </c>
      <c r="E37" s="36">
        <v>1800000</v>
      </c>
      <c r="F37" s="50">
        <v>-0.24401511969760606</v>
      </c>
      <c r="G37" s="36">
        <v>2094000</v>
      </c>
      <c r="H37" s="50">
        <v>-0.12053758924821503</v>
      </c>
      <c r="I37" s="36">
        <v>1786111.1111111112</v>
      </c>
      <c r="J37" s="52">
        <v>-0.24984833636660594</v>
      </c>
    </row>
    <row r="38" spans="2:10" x14ac:dyDescent="0.25">
      <c r="B38" s="34" t="s">
        <v>93</v>
      </c>
      <c r="C38" s="36">
        <v>0.28888888888888886</v>
      </c>
      <c r="D38" s="50">
        <v>-0.63888888888888895</v>
      </c>
      <c r="E38" s="36">
        <v>1800000</v>
      </c>
      <c r="F38" s="50">
        <v>-0.24401511969760606</v>
      </c>
      <c r="G38" s="36">
        <v>2130555.5555555555</v>
      </c>
      <c r="H38" s="50">
        <v>-0.10518456297540718</v>
      </c>
      <c r="I38" s="36">
        <v>1852222.2222222225</v>
      </c>
      <c r="J38" s="52">
        <v>-0.22208222502216612</v>
      </c>
    </row>
    <row r="39" spans="2:10" x14ac:dyDescent="0.25">
      <c r="B39" s="34" t="s">
        <v>94</v>
      </c>
      <c r="C39" s="36">
        <v>0.3833333333333333</v>
      </c>
      <c r="D39" s="50">
        <v>-0.52083333333333337</v>
      </c>
      <c r="E39" s="36">
        <v>1800000</v>
      </c>
      <c r="F39" s="50">
        <v>-0.24401511969760606</v>
      </c>
      <c r="G39" s="36">
        <v>2176833.333333333</v>
      </c>
      <c r="H39" s="50">
        <v>-8.5748285034299446E-2</v>
      </c>
      <c r="I39" s="36">
        <v>1918333.3333333333</v>
      </c>
      <c r="J39" s="52">
        <v>-0.19431611367772647</v>
      </c>
    </row>
    <row r="40" spans="2:10" x14ac:dyDescent="0.25">
      <c r="B40" s="34" t="s">
        <v>95</v>
      </c>
      <c r="C40" s="36">
        <v>0.47777777777777775</v>
      </c>
      <c r="D40" s="50">
        <v>-0.40277777777777785</v>
      </c>
      <c r="E40" s="36">
        <v>1800000</v>
      </c>
      <c r="F40" s="50">
        <v>-0.24401511969760606</v>
      </c>
      <c r="G40" s="36">
        <v>2223111.111111111</v>
      </c>
      <c r="H40" s="50">
        <v>-6.6312007093191516E-2</v>
      </c>
      <c r="I40" s="36">
        <v>1984444.4444444445</v>
      </c>
      <c r="J40" s="52">
        <v>-0.16655000233328665</v>
      </c>
    </row>
    <row r="41" spans="2:10" x14ac:dyDescent="0.25">
      <c r="B41" s="34" t="s">
        <v>109</v>
      </c>
      <c r="C41" s="36">
        <v>0.57222222222222219</v>
      </c>
      <c r="D41" s="50">
        <v>-0.28472222222222232</v>
      </c>
      <c r="E41" s="36">
        <v>1800000</v>
      </c>
      <c r="F41" s="50">
        <v>-0.24401511969760606</v>
      </c>
      <c r="G41" s="36">
        <v>2269388.888888889</v>
      </c>
      <c r="H41" s="50">
        <v>-4.687572915208358E-2</v>
      </c>
      <c r="I41" s="36">
        <v>2050555.5555555555</v>
      </c>
      <c r="J41" s="52">
        <v>-0.13878389098884691</v>
      </c>
    </row>
    <row r="42" spans="2:10" x14ac:dyDescent="0.25">
      <c r="B42" s="34" t="s">
        <v>110</v>
      </c>
      <c r="C42" s="36">
        <v>0.66666666666666663</v>
      </c>
      <c r="D42" s="50">
        <v>-0.16666666666666677</v>
      </c>
      <c r="E42" s="36">
        <v>1800000</v>
      </c>
      <c r="F42" s="50">
        <v>-0.24401511969760606</v>
      </c>
      <c r="G42" s="36">
        <v>2315666.6666666665</v>
      </c>
      <c r="H42" s="50">
        <v>-2.7439451210975845E-2</v>
      </c>
      <c r="I42" s="36">
        <v>2116666.6666666665</v>
      </c>
      <c r="J42" s="52">
        <v>-0.11101777964440718</v>
      </c>
    </row>
    <row r="43" spans="2:10" x14ac:dyDescent="0.25">
      <c r="B43" s="34" t="s">
        <v>111</v>
      </c>
      <c r="C43" s="36">
        <v>0.76111111111111107</v>
      </c>
      <c r="D43" s="50">
        <v>-4.8611111111111216E-2</v>
      </c>
      <c r="E43" s="36">
        <v>1800000</v>
      </c>
      <c r="F43" s="50">
        <v>-0.24401511969760606</v>
      </c>
      <c r="G43" s="36">
        <v>2361944.444444444</v>
      </c>
      <c r="H43" s="50">
        <v>-8.0031732698681093E-3</v>
      </c>
      <c r="I43" s="36">
        <v>2182777.777777778</v>
      </c>
      <c r="J43" s="52">
        <v>-8.3251668299967246E-2</v>
      </c>
    </row>
    <row r="44" spans="2:10" x14ac:dyDescent="0.25">
      <c r="B44" s="34" t="s">
        <v>112</v>
      </c>
      <c r="C44" s="36">
        <v>0.85555555555555551</v>
      </c>
      <c r="D44" s="50">
        <v>6.9444444444444337E-2</v>
      </c>
      <c r="E44" s="36">
        <v>1800000</v>
      </c>
      <c r="F44" s="50">
        <v>-0.24401511969760606</v>
      </c>
      <c r="G44" s="36">
        <v>2408222.222222222</v>
      </c>
      <c r="H44" s="50">
        <v>1.1433104671239822E-2</v>
      </c>
      <c r="I44" s="36">
        <v>2248888.888888889</v>
      </c>
      <c r="J44" s="52">
        <v>-5.548555695552751E-2</v>
      </c>
    </row>
    <row r="45" spans="2:10" ht="13" thickBot="1" x14ac:dyDescent="0.3">
      <c r="B45" s="35" t="s">
        <v>113</v>
      </c>
      <c r="C45" s="38">
        <v>0.95</v>
      </c>
      <c r="D45" s="51">
        <v>0.18749999999999989</v>
      </c>
      <c r="E45" s="38">
        <v>1800000</v>
      </c>
      <c r="F45" s="51">
        <v>-0.24401511969760606</v>
      </c>
      <c r="G45" s="38">
        <v>2454500</v>
      </c>
      <c r="H45" s="51">
        <v>3.0869382612347753E-2</v>
      </c>
      <c r="I45" s="38">
        <v>2315000</v>
      </c>
      <c r="J45" s="53">
        <v>-2.771944561108778E-2</v>
      </c>
    </row>
  </sheetData>
  <mergeCells count="5">
    <mergeCell ref="B33:J33"/>
    <mergeCell ref="C34:D34"/>
    <mergeCell ref="E34:F34"/>
    <mergeCell ref="G34:H34"/>
    <mergeCell ref="I34:J3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197F-FCEF-4634-9854-60A4EF35CE8B}">
  <dimension ref="B1:L39"/>
  <sheetViews>
    <sheetView showGridLines="0" topLeftCell="A7" workbookViewId="0">
      <selection activeCell="L16" sqref="L16"/>
    </sheetView>
  </sheetViews>
  <sheetFormatPr defaultColWidth="9.08984375" defaultRowHeight="12.5" x14ac:dyDescent="0.25"/>
  <cols>
    <col min="1" max="1" width="0.26953125" customWidth="1"/>
    <col min="2" max="2" width="4.453125" bestFit="1" customWidth="1"/>
    <col min="3" max="3" width="30.6328125" customWidth="1"/>
    <col min="4" max="4" width="3.54296875" bestFit="1" customWidth="1"/>
    <col min="5" max="5" width="6.54296875" bestFit="1" customWidth="1"/>
    <col min="6" max="6" width="9" bestFit="1" customWidth="1"/>
    <col min="7" max="7" width="5.7265625" bestFit="1" customWidth="1"/>
    <col min="8" max="8" width="6.54296875" bestFit="1" customWidth="1"/>
    <col min="9" max="9" width="9" bestFit="1" customWidth="1"/>
    <col min="10" max="10" width="6.54296875" bestFit="1" customWidth="1"/>
  </cols>
  <sheetData>
    <row r="1" spans="2:12" s="22" customFormat="1" ht="17.5" x14ac:dyDescent="0.35">
      <c r="B1" s="25" t="s">
        <v>120</v>
      </c>
    </row>
    <row r="2" spans="2:12" s="23" customFormat="1" ht="10" x14ac:dyDescent="0.2">
      <c r="B2" s="26" t="s">
        <v>86</v>
      </c>
    </row>
    <row r="3" spans="2:12" s="23" customFormat="1" ht="10" x14ac:dyDescent="0.2">
      <c r="B3" s="26" t="s">
        <v>121</v>
      </c>
    </row>
    <row r="4" spans="2:12" s="24" customFormat="1" ht="10" x14ac:dyDescent="0.2">
      <c r="B4" s="27" t="s">
        <v>106</v>
      </c>
    </row>
    <row r="11" spans="2:12" x14ac:dyDescent="0.25">
      <c r="L11" t="s">
        <v>154</v>
      </c>
    </row>
    <row r="12" spans="2:12" x14ac:dyDescent="0.25">
      <c r="L12" t="s">
        <v>155</v>
      </c>
    </row>
    <row r="13" spans="2:12" x14ac:dyDescent="0.25">
      <c r="L13" t="s">
        <v>156</v>
      </c>
    </row>
    <row r="14" spans="2:12" x14ac:dyDescent="0.25">
      <c r="L14" t="s">
        <v>157</v>
      </c>
    </row>
    <row r="31" spans="2:10" ht="13" thickBot="1" x14ac:dyDescent="0.3"/>
    <row r="32" spans="2:10" ht="13" x14ac:dyDescent="0.3">
      <c r="B32" s="93" t="s">
        <v>122</v>
      </c>
      <c r="C32" s="94"/>
      <c r="D32" s="94"/>
      <c r="E32" s="94"/>
      <c r="F32" s="94"/>
      <c r="G32" s="94"/>
      <c r="H32" s="94"/>
      <c r="I32" s="94"/>
      <c r="J32" s="95"/>
    </row>
    <row r="33" spans="2:10" ht="13" thickBot="1" x14ac:dyDescent="0.3">
      <c r="B33" s="101" t="s">
        <v>123</v>
      </c>
      <c r="C33" s="102"/>
      <c r="D33" s="102"/>
      <c r="E33" s="102"/>
      <c r="F33" s="102"/>
      <c r="G33" s="102"/>
      <c r="H33" s="102"/>
      <c r="I33" s="102"/>
      <c r="J33" s="103"/>
    </row>
    <row r="34" spans="2:10" x14ac:dyDescent="0.25">
      <c r="B34" s="56"/>
      <c r="C34" s="29"/>
      <c r="D34" s="29"/>
      <c r="E34" s="104" t="s">
        <v>127</v>
      </c>
      <c r="F34" s="105"/>
      <c r="G34" s="105"/>
      <c r="H34" s="104" t="s">
        <v>129</v>
      </c>
      <c r="I34" s="105"/>
      <c r="J34" s="108"/>
    </row>
    <row r="35" spans="2:10" x14ac:dyDescent="0.25">
      <c r="B35" s="57"/>
      <c r="C35" s="58"/>
      <c r="D35" s="62"/>
      <c r="E35" s="106" t="s">
        <v>128</v>
      </c>
      <c r="F35" s="107"/>
      <c r="G35" s="62" t="s">
        <v>114</v>
      </c>
      <c r="H35" s="106" t="s">
        <v>128</v>
      </c>
      <c r="I35" s="107"/>
      <c r="J35" s="59" t="s">
        <v>114</v>
      </c>
    </row>
    <row r="36" spans="2:10" x14ac:dyDescent="0.25">
      <c r="B36" s="60" t="s">
        <v>124</v>
      </c>
      <c r="C36" s="61" t="s">
        <v>125</v>
      </c>
      <c r="D36" s="63" t="s">
        <v>126</v>
      </c>
      <c r="E36" s="30" t="s">
        <v>96</v>
      </c>
      <c r="F36" s="49" t="s">
        <v>115</v>
      </c>
      <c r="G36" s="49" t="s">
        <v>96</v>
      </c>
      <c r="H36" s="30" t="s">
        <v>96</v>
      </c>
      <c r="I36" s="49" t="s">
        <v>115</v>
      </c>
      <c r="J36" s="31" t="s">
        <v>96</v>
      </c>
    </row>
    <row r="37" spans="2:10" x14ac:dyDescent="0.25">
      <c r="B37" s="54">
        <v>1</v>
      </c>
      <c r="C37" s="66" t="s">
        <v>130</v>
      </c>
      <c r="D37" s="67" t="s">
        <v>131</v>
      </c>
      <c r="E37" s="36">
        <v>2381000</v>
      </c>
      <c r="F37" s="50">
        <v>0</v>
      </c>
      <c r="G37" s="64">
        <v>500000</v>
      </c>
      <c r="H37" s="36">
        <v>3634000</v>
      </c>
      <c r="I37" s="50">
        <v>0.52624947501049979</v>
      </c>
      <c r="J37" s="37">
        <v>4000000</v>
      </c>
    </row>
    <row r="38" spans="2:10" x14ac:dyDescent="0.25">
      <c r="B38" s="54">
        <v>2</v>
      </c>
      <c r="C38" s="66" t="s">
        <v>132</v>
      </c>
      <c r="D38" s="67" t="s">
        <v>133</v>
      </c>
      <c r="E38" s="36">
        <v>2210000</v>
      </c>
      <c r="F38" s="50">
        <v>-7.1818563628727419E-2</v>
      </c>
      <c r="G38" s="64">
        <v>0.1</v>
      </c>
      <c r="H38" s="36">
        <v>3076500</v>
      </c>
      <c r="I38" s="50">
        <v>0.29210415791684169</v>
      </c>
      <c r="J38" s="37">
        <v>0.95</v>
      </c>
    </row>
    <row r="39" spans="2:10" ht="13" thickBot="1" x14ac:dyDescent="0.3">
      <c r="B39" s="55">
        <v>3</v>
      </c>
      <c r="C39" s="68" t="s">
        <v>134</v>
      </c>
      <c r="D39" s="69" t="s">
        <v>135</v>
      </c>
      <c r="E39" s="38">
        <v>2094000</v>
      </c>
      <c r="F39" s="51">
        <v>-0.12053758924821503</v>
      </c>
      <c r="G39" s="65">
        <v>0.1</v>
      </c>
      <c r="H39" s="38">
        <v>2454500</v>
      </c>
      <c r="I39" s="51">
        <v>3.0869382612347753E-2</v>
      </c>
      <c r="J39" s="39">
        <v>0.95</v>
      </c>
    </row>
  </sheetData>
  <mergeCells count="6">
    <mergeCell ref="B32:J32"/>
    <mergeCell ref="B33:J33"/>
    <mergeCell ref="E34:G34"/>
    <mergeCell ref="E35:F35"/>
    <mergeCell ref="H34:J34"/>
    <mergeCell ref="H35:I3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7FDE1-D544-4A65-88A2-209B2C3E1095}">
  <dimension ref="B1:G136"/>
  <sheetViews>
    <sheetView showGridLines="0" topLeftCell="A7" workbookViewId="0">
      <selection activeCell="G20" sqref="G20"/>
    </sheetView>
  </sheetViews>
  <sheetFormatPr defaultColWidth="9.08984375" defaultRowHeight="12.5" x14ac:dyDescent="0.25"/>
  <cols>
    <col min="1" max="1" width="0.26953125" customWidth="1"/>
    <col min="2" max="6" width="15.6328125" customWidth="1"/>
    <col min="7" max="7" width="104.08984375" bestFit="1" customWidth="1"/>
  </cols>
  <sheetData>
    <row r="1" spans="2:7" s="22" customFormat="1" ht="17.5" x14ac:dyDescent="0.35">
      <c r="B1" s="25" t="s">
        <v>136</v>
      </c>
    </row>
    <row r="2" spans="2:7" s="23" customFormat="1" ht="10" x14ac:dyDescent="0.2">
      <c r="B2" s="26" t="s">
        <v>86</v>
      </c>
    </row>
    <row r="3" spans="2:7" s="23" customFormat="1" ht="10" x14ac:dyDescent="0.2">
      <c r="B3" s="26" t="s">
        <v>137</v>
      </c>
    </row>
    <row r="4" spans="2:7" s="23" customFormat="1" ht="10" x14ac:dyDescent="0.2">
      <c r="B4" s="26" t="s">
        <v>138</v>
      </c>
    </row>
    <row r="5" spans="2:7" s="23" customFormat="1" ht="10" x14ac:dyDescent="0.2">
      <c r="B5" s="26" t="s">
        <v>139</v>
      </c>
    </row>
    <row r="6" spans="2:7" s="24" customFormat="1" ht="10" x14ac:dyDescent="0.2">
      <c r="B6" s="27" t="s">
        <v>140</v>
      </c>
    </row>
    <row r="14" spans="2:7" x14ac:dyDescent="0.25">
      <c r="G14" t="s">
        <v>176</v>
      </c>
    </row>
    <row r="16" spans="2:7" x14ac:dyDescent="0.25">
      <c r="G16" t="s">
        <v>178</v>
      </c>
    </row>
    <row r="18" spans="7:7" x14ac:dyDescent="0.25">
      <c r="G18" t="s">
        <v>177</v>
      </c>
    </row>
    <row r="43" spans="2:7" ht="13" thickBot="1" x14ac:dyDescent="0.3"/>
    <row r="44" spans="2:7" ht="13.5" thickBot="1" x14ac:dyDescent="0.35">
      <c r="B44" s="93" t="s">
        <v>141</v>
      </c>
      <c r="C44" s="94"/>
      <c r="D44" s="94"/>
      <c r="E44" s="94"/>
      <c r="F44" s="94"/>
      <c r="G44" s="95"/>
    </row>
    <row r="45" spans="2:7" x14ac:dyDescent="0.25">
      <c r="B45" s="109" t="s">
        <v>39</v>
      </c>
      <c r="C45" s="105"/>
      <c r="D45" s="104" t="s">
        <v>12</v>
      </c>
      <c r="E45" s="105"/>
      <c r="F45" s="104" t="s">
        <v>11</v>
      </c>
      <c r="G45" s="108"/>
    </row>
    <row r="46" spans="2:7" x14ac:dyDescent="0.25">
      <c r="B46" s="72" t="s">
        <v>132</v>
      </c>
      <c r="C46" s="74" t="s">
        <v>134</v>
      </c>
      <c r="D46" s="73" t="s">
        <v>132</v>
      </c>
      <c r="E46" s="74" t="s">
        <v>134</v>
      </c>
      <c r="F46" s="73" t="s">
        <v>132</v>
      </c>
      <c r="G46" s="75" t="s">
        <v>134</v>
      </c>
    </row>
    <row r="47" spans="2:7" x14ac:dyDescent="0.25">
      <c r="B47" s="70">
        <v>0.1</v>
      </c>
      <c r="C47" s="64">
        <v>0.1</v>
      </c>
      <c r="D47" s="36">
        <v>0.19444444444444445</v>
      </c>
      <c r="E47" s="64">
        <v>0.1</v>
      </c>
      <c r="F47" s="36">
        <v>0.1</v>
      </c>
      <c r="G47" s="37">
        <v>0.28888888888888886</v>
      </c>
    </row>
    <row r="48" spans="2:7" x14ac:dyDescent="0.25">
      <c r="B48" s="70">
        <v>0.1</v>
      </c>
      <c r="C48" s="64">
        <v>0.19444444444444445</v>
      </c>
      <c r="D48" s="36">
        <v>0.19444444444444445</v>
      </c>
      <c r="E48" s="64">
        <v>0.19444444444444445</v>
      </c>
      <c r="F48" s="36">
        <v>0.1</v>
      </c>
      <c r="G48" s="37">
        <v>0.3833333333333333</v>
      </c>
    </row>
    <row r="49" spans="2:7" x14ac:dyDescent="0.25">
      <c r="B49" s="70"/>
      <c r="C49" s="64"/>
      <c r="D49" s="36">
        <v>0.19444444444444445</v>
      </c>
      <c r="E49" s="64">
        <v>0.28888888888888886</v>
      </c>
      <c r="F49" s="36">
        <v>0.1</v>
      </c>
      <c r="G49" s="37">
        <v>0.47777777777777775</v>
      </c>
    </row>
    <row r="50" spans="2:7" x14ac:dyDescent="0.25">
      <c r="B50" s="70"/>
      <c r="C50" s="64"/>
      <c r="D50" s="36">
        <v>0.19444444444444445</v>
      </c>
      <c r="E50" s="64">
        <v>0.3833333333333333</v>
      </c>
      <c r="F50" s="36">
        <v>0.1</v>
      </c>
      <c r="G50" s="37">
        <v>0.57222222222222219</v>
      </c>
    </row>
    <row r="51" spans="2:7" x14ac:dyDescent="0.25">
      <c r="B51" s="70"/>
      <c r="C51" s="64"/>
      <c r="D51" s="36">
        <v>0.19444444444444445</v>
      </c>
      <c r="E51" s="64">
        <v>0.47777777777777775</v>
      </c>
      <c r="F51" s="36">
        <v>0.1</v>
      </c>
      <c r="G51" s="37">
        <v>0.66666666666666663</v>
      </c>
    </row>
    <row r="52" spans="2:7" x14ac:dyDescent="0.25">
      <c r="B52" s="70"/>
      <c r="C52" s="64"/>
      <c r="D52" s="36">
        <v>0.19444444444444445</v>
      </c>
      <c r="E52" s="64">
        <v>0.57222222222222219</v>
      </c>
      <c r="F52" s="36">
        <v>0.1</v>
      </c>
      <c r="G52" s="37">
        <v>0.76111111111111107</v>
      </c>
    </row>
    <row r="53" spans="2:7" x14ac:dyDescent="0.25">
      <c r="B53" s="70"/>
      <c r="C53" s="64"/>
      <c r="D53" s="36">
        <v>0.19444444444444445</v>
      </c>
      <c r="E53" s="64">
        <v>0.66666666666666663</v>
      </c>
      <c r="F53" s="36">
        <v>0.1</v>
      </c>
      <c r="G53" s="37">
        <v>0.85555555555555551</v>
      </c>
    </row>
    <row r="54" spans="2:7" x14ac:dyDescent="0.25">
      <c r="B54" s="70"/>
      <c r="C54" s="64"/>
      <c r="D54" s="36">
        <v>0.19444444444444445</v>
      </c>
      <c r="E54" s="64">
        <v>0.76111111111111107</v>
      </c>
      <c r="F54" s="36">
        <v>0.1</v>
      </c>
      <c r="G54" s="37">
        <v>0.95</v>
      </c>
    </row>
    <row r="55" spans="2:7" x14ac:dyDescent="0.25">
      <c r="B55" s="70"/>
      <c r="C55" s="64"/>
      <c r="D55" s="36">
        <v>0.19444444444444445</v>
      </c>
      <c r="E55" s="64">
        <v>0.85555555555555551</v>
      </c>
      <c r="F55" s="36"/>
      <c r="G55" s="37"/>
    </row>
    <row r="56" spans="2:7" x14ac:dyDescent="0.25">
      <c r="B56" s="70"/>
      <c r="C56" s="64"/>
      <c r="D56" s="36">
        <v>0.19444444444444445</v>
      </c>
      <c r="E56" s="64">
        <v>0.95</v>
      </c>
      <c r="F56" s="36"/>
      <c r="G56" s="37"/>
    </row>
    <row r="57" spans="2:7" x14ac:dyDescent="0.25">
      <c r="B57" s="70"/>
      <c r="C57" s="64"/>
      <c r="D57" s="36">
        <v>0.28888888888888886</v>
      </c>
      <c r="E57" s="64">
        <v>0.1</v>
      </c>
      <c r="F57" s="36"/>
      <c r="G57" s="37"/>
    </row>
    <row r="58" spans="2:7" x14ac:dyDescent="0.25">
      <c r="B58" s="70"/>
      <c r="C58" s="64"/>
      <c r="D58" s="36">
        <v>0.28888888888888886</v>
      </c>
      <c r="E58" s="64">
        <v>0.19444444444444445</v>
      </c>
      <c r="F58" s="36"/>
      <c r="G58" s="37"/>
    </row>
    <row r="59" spans="2:7" x14ac:dyDescent="0.25">
      <c r="B59" s="70"/>
      <c r="C59" s="64"/>
      <c r="D59" s="36">
        <v>0.28888888888888886</v>
      </c>
      <c r="E59" s="64">
        <v>0.28888888888888886</v>
      </c>
      <c r="F59" s="36"/>
      <c r="G59" s="37"/>
    </row>
    <row r="60" spans="2:7" x14ac:dyDescent="0.25">
      <c r="B60" s="70"/>
      <c r="C60" s="64"/>
      <c r="D60" s="36">
        <v>0.28888888888888886</v>
      </c>
      <c r="E60" s="64">
        <v>0.3833333333333333</v>
      </c>
      <c r="F60" s="36"/>
      <c r="G60" s="37"/>
    </row>
    <row r="61" spans="2:7" x14ac:dyDescent="0.25">
      <c r="B61" s="70"/>
      <c r="C61" s="64"/>
      <c r="D61" s="36">
        <v>0.28888888888888886</v>
      </c>
      <c r="E61" s="64">
        <v>0.47777777777777775</v>
      </c>
      <c r="F61" s="36"/>
      <c r="G61" s="37"/>
    </row>
    <row r="62" spans="2:7" x14ac:dyDescent="0.25">
      <c r="B62" s="70"/>
      <c r="C62" s="64"/>
      <c r="D62" s="36">
        <v>0.28888888888888886</v>
      </c>
      <c r="E62" s="64">
        <v>0.57222222222222219</v>
      </c>
      <c r="F62" s="36"/>
      <c r="G62" s="37"/>
    </row>
    <row r="63" spans="2:7" x14ac:dyDescent="0.25">
      <c r="B63" s="70"/>
      <c r="C63" s="64"/>
      <c r="D63" s="36">
        <v>0.28888888888888886</v>
      </c>
      <c r="E63" s="64">
        <v>0.66666666666666663</v>
      </c>
      <c r="F63" s="36"/>
      <c r="G63" s="37"/>
    </row>
    <row r="64" spans="2:7" x14ac:dyDescent="0.25">
      <c r="B64" s="70"/>
      <c r="C64" s="64"/>
      <c r="D64" s="36">
        <v>0.28888888888888886</v>
      </c>
      <c r="E64" s="64">
        <v>0.76111111111111107</v>
      </c>
      <c r="F64" s="36"/>
      <c r="G64" s="37"/>
    </row>
    <row r="65" spans="2:7" x14ac:dyDescent="0.25">
      <c r="B65" s="70"/>
      <c r="C65" s="64"/>
      <c r="D65" s="36">
        <v>0.28888888888888886</v>
      </c>
      <c r="E65" s="64">
        <v>0.85555555555555551</v>
      </c>
      <c r="F65" s="36"/>
      <c r="G65" s="37"/>
    </row>
    <row r="66" spans="2:7" x14ac:dyDescent="0.25">
      <c r="B66" s="70"/>
      <c r="C66" s="64"/>
      <c r="D66" s="36">
        <v>0.28888888888888886</v>
      </c>
      <c r="E66" s="64">
        <v>0.95</v>
      </c>
      <c r="F66" s="36"/>
      <c r="G66" s="37"/>
    </row>
    <row r="67" spans="2:7" x14ac:dyDescent="0.25">
      <c r="B67" s="70"/>
      <c r="C67" s="64"/>
      <c r="D67" s="36">
        <v>0.3833333333333333</v>
      </c>
      <c r="E67" s="64">
        <v>0.1</v>
      </c>
      <c r="F67" s="36"/>
      <c r="G67" s="37"/>
    </row>
    <row r="68" spans="2:7" x14ac:dyDescent="0.25">
      <c r="B68" s="70"/>
      <c r="C68" s="64"/>
      <c r="D68" s="36">
        <v>0.3833333333333333</v>
      </c>
      <c r="E68" s="64">
        <v>0.19444444444444445</v>
      </c>
      <c r="F68" s="36"/>
      <c r="G68" s="37"/>
    </row>
    <row r="69" spans="2:7" x14ac:dyDescent="0.25">
      <c r="B69" s="70"/>
      <c r="C69" s="64"/>
      <c r="D69" s="36">
        <v>0.3833333333333333</v>
      </c>
      <c r="E69" s="64">
        <v>0.28888888888888886</v>
      </c>
      <c r="F69" s="36"/>
      <c r="G69" s="37"/>
    </row>
    <row r="70" spans="2:7" x14ac:dyDescent="0.25">
      <c r="B70" s="70"/>
      <c r="C70" s="64"/>
      <c r="D70" s="36">
        <v>0.3833333333333333</v>
      </c>
      <c r="E70" s="64">
        <v>0.3833333333333333</v>
      </c>
      <c r="F70" s="36"/>
      <c r="G70" s="37"/>
    </row>
    <row r="71" spans="2:7" x14ac:dyDescent="0.25">
      <c r="B71" s="70"/>
      <c r="C71" s="64"/>
      <c r="D71" s="36">
        <v>0.3833333333333333</v>
      </c>
      <c r="E71" s="64">
        <v>0.47777777777777775</v>
      </c>
      <c r="F71" s="36"/>
      <c r="G71" s="37"/>
    </row>
    <row r="72" spans="2:7" x14ac:dyDescent="0.25">
      <c r="B72" s="70"/>
      <c r="C72" s="64"/>
      <c r="D72" s="36">
        <v>0.3833333333333333</v>
      </c>
      <c r="E72" s="64">
        <v>0.57222222222222219</v>
      </c>
      <c r="F72" s="36"/>
      <c r="G72" s="37"/>
    </row>
    <row r="73" spans="2:7" x14ac:dyDescent="0.25">
      <c r="B73" s="70"/>
      <c r="C73" s="64"/>
      <c r="D73" s="36">
        <v>0.3833333333333333</v>
      </c>
      <c r="E73" s="64">
        <v>0.66666666666666663</v>
      </c>
      <c r="F73" s="36"/>
      <c r="G73" s="37"/>
    </row>
    <row r="74" spans="2:7" x14ac:dyDescent="0.25">
      <c r="B74" s="70"/>
      <c r="C74" s="64"/>
      <c r="D74" s="36">
        <v>0.3833333333333333</v>
      </c>
      <c r="E74" s="64">
        <v>0.76111111111111107</v>
      </c>
      <c r="F74" s="36"/>
      <c r="G74" s="37"/>
    </row>
    <row r="75" spans="2:7" x14ac:dyDescent="0.25">
      <c r="B75" s="70"/>
      <c r="C75" s="64"/>
      <c r="D75" s="36">
        <v>0.3833333333333333</v>
      </c>
      <c r="E75" s="64">
        <v>0.85555555555555551</v>
      </c>
      <c r="F75" s="36"/>
      <c r="G75" s="37"/>
    </row>
    <row r="76" spans="2:7" x14ac:dyDescent="0.25">
      <c r="B76" s="70"/>
      <c r="C76" s="64"/>
      <c r="D76" s="36">
        <v>0.3833333333333333</v>
      </c>
      <c r="E76" s="64">
        <v>0.95</v>
      </c>
      <c r="F76" s="36"/>
      <c r="G76" s="37"/>
    </row>
    <row r="77" spans="2:7" x14ac:dyDescent="0.25">
      <c r="B77" s="70"/>
      <c r="C77" s="64"/>
      <c r="D77" s="36">
        <v>0.47777777777777775</v>
      </c>
      <c r="E77" s="64">
        <v>0.1</v>
      </c>
      <c r="F77" s="36"/>
      <c r="G77" s="37"/>
    </row>
    <row r="78" spans="2:7" x14ac:dyDescent="0.25">
      <c r="B78" s="70"/>
      <c r="C78" s="64"/>
      <c r="D78" s="36">
        <v>0.47777777777777775</v>
      </c>
      <c r="E78" s="64">
        <v>0.19444444444444445</v>
      </c>
      <c r="F78" s="36"/>
      <c r="G78" s="37"/>
    </row>
    <row r="79" spans="2:7" x14ac:dyDescent="0.25">
      <c r="B79" s="70"/>
      <c r="C79" s="64"/>
      <c r="D79" s="36">
        <v>0.47777777777777775</v>
      </c>
      <c r="E79" s="64">
        <v>0.28888888888888886</v>
      </c>
      <c r="F79" s="36"/>
      <c r="G79" s="37"/>
    </row>
    <row r="80" spans="2:7" x14ac:dyDescent="0.25">
      <c r="B80" s="70"/>
      <c r="C80" s="64"/>
      <c r="D80" s="36">
        <v>0.47777777777777775</v>
      </c>
      <c r="E80" s="64">
        <v>0.3833333333333333</v>
      </c>
      <c r="F80" s="36"/>
      <c r="G80" s="37"/>
    </row>
    <row r="81" spans="2:7" x14ac:dyDescent="0.25">
      <c r="B81" s="70"/>
      <c r="C81" s="64"/>
      <c r="D81" s="36">
        <v>0.47777777777777775</v>
      </c>
      <c r="E81" s="64">
        <v>0.47777777777777775</v>
      </c>
      <c r="F81" s="36"/>
      <c r="G81" s="37"/>
    </row>
    <row r="82" spans="2:7" x14ac:dyDescent="0.25">
      <c r="B82" s="70"/>
      <c r="C82" s="64"/>
      <c r="D82" s="36">
        <v>0.47777777777777775</v>
      </c>
      <c r="E82" s="64">
        <v>0.57222222222222219</v>
      </c>
      <c r="F82" s="36"/>
      <c r="G82" s="37"/>
    </row>
    <row r="83" spans="2:7" x14ac:dyDescent="0.25">
      <c r="B83" s="70"/>
      <c r="C83" s="64"/>
      <c r="D83" s="36">
        <v>0.47777777777777775</v>
      </c>
      <c r="E83" s="64">
        <v>0.66666666666666663</v>
      </c>
      <c r="F83" s="36"/>
      <c r="G83" s="37"/>
    </row>
    <row r="84" spans="2:7" x14ac:dyDescent="0.25">
      <c r="B84" s="70"/>
      <c r="C84" s="64"/>
      <c r="D84" s="36">
        <v>0.47777777777777775</v>
      </c>
      <c r="E84" s="64">
        <v>0.76111111111111107</v>
      </c>
      <c r="F84" s="36"/>
      <c r="G84" s="37"/>
    </row>
    <row r="85" spans="2:7" x14ac:dyDescent="0.25">
      <c r="B85" s="70"/>
      <c r="C85" s="64"/>
      <c r="D85" s="36">
        <v>0.47777777777777775</v>
      </c>
      <c r="E85" s="64">
        <v>0.85555555555555551</v>
      </c>
      <c r="F85" s="36"/>
      <c r="G85" s="37"/>
    </row>
    <row r="86" spans="2:7" x14ac:dyDescent="0.25">
      <c r="B86" s="70"/>
      <c r="C86" s="64"/>
      <c r="D86" s="36">
        <v>0.47777777777777775</v>
      </c>
      <c r="E86" s="64">
        <v>0.95</v>
      </c>
      <c r="F86" s="36"/>
      <c r="G86" s="37"/>
    </row>
    <row r="87" spans="2:7" x14ac:dyDescent="0.25">
      <c r="B87" s="70"/>
      <c r="C87" s="64"/>
      <c r="D87" s="36">
        <v>0.57222222222222219</v>
      </c>
      <c r="E87" s="64">
        <v>0.1</v>
      </c>
      <c r="F87" s="36"/>
      <c r="G87" s="37"/>
    </row>
    <row r="88" spans="2:7" x14ac:dyDescent="0.25">
      <c r="B88" s="70"/>
      <c r="C88" s="64"/>
      <c r="D88" s="36">
        <v>0.57222222222222219</v>
      </c>
      <c r="E88" s="64">
        <v>0.19444444444444445</v>
      </c>
      <c r="F88" s="36"/>
      <c r="G88" s="37"/>
    </row>
    <row r="89" spans="2:7" x14ac:dyDescent="0.25">
      <c r="B89" s="70"/>
      <c r="C89" s="64"/>
      <c r="D89" s="36">
        <v>0.57222222222222219</v>
      </c>
      <c r="E89" s="64">
        <v>0.28888888888888886</v>
      </c>
      <c r="F89" s="36"/>
      <c r="G89" s="37"/>
    </row>
    <row r="90" spans="2:7" x14ac:dyDescent="0.25">
      <c r="B90" s="70"/>
      <c r="C90" s="64"/>
      <c r="D90" s="36">
        <v>0.57222222222222219</v>
      </c>
      <c r="E90" s="64">
        <v>0.3833333333333333</v>
      </c>
      <c r="F90" s="36"/>
      <c r="G90" s="37"/>
    </row>
    <row r="91" spans="2:7" x14ac:dyDescent="0.25">
      <c r="B91" s="70"/>
      <c r="C91" s="64"/>
      <c r="D91" s="36">
        <v>0.57222222222222219</v>
      </c>
      <c r="E91" s="64">
        <v>0.47777777777777775</v>
      </c>
      <c r="F91" s="36"/>
      <c r="G91" s="37"/>
    </row>
    <row r="92" spans="2:7" x14ac:dyDescent="0.25">
      <c r="B92" s="70"/>
      <c r="C92" s="64"/>
      <c r="D92" s="36">
        <v>0.57222222222222219</v>
      </c>
      <c r="E92" s="64">
        <v>0.57222222222222219</v>
      </c>
      <c r="F92" s="36"/>
      <c r="G92" s="37"/>
    </row>
    <row r="93" spans="2:7" x14ac:dyDescent="0.25">
      <c r="B93" s="70"/>
      <c r="C93" s="64"/>
      <c r="D93" s="36">
        <v>0.57222222222222219</v>
      </c>
      <c r="E93" s="64">
        <v>0.66666666666666663</v>
      </c>
      <c r="F93" s="36"/>
      <c r="G93" s="37"/>
    </row>
    <row r="94" spans="2:7" x14ac:dyDescent="0.25">
      <c r="B94" s="70"/>
      <c r="C94" s="64"/>
      <c r="D94" s="36">
        <v>0.57222222222222219</v>
      </c>
      <c r="E94" s="64">
        <v>0.76111111111111107</v>
      </c>
      <c r="F94" s="36"/>
      <c r="G94" s="37"/>
    </row>
    <row r="95" spans="2:7" x14ac:dyDescent="0.25">
      <c r="B95" s="70"/>
      <c r="C95" s="64"/>
      <c r="D95" s="36">
        <v>0.57222222222222219</v>
      </c>
      <c r="E95" s="64">
        <v>0.85555555555555551</v>
      </c>
      <c r="F95" s="36"/>
      <c r="G95" s="37"/>
    </row>
    <row r="96" spans="2:7" x14ac:dyDescent="0.25">
      <c r="B96" s="70"/>
      <c r="C96" s="64"/>
      <c r="D96" s="36">
        <v>0.57222222222222219</v>
      </c>
      <c r="E96" s="64">
        <v>0.95</v>
      </c>
      <c r="F96" s="36"/>
      <c r="G96" s="37"/>
    </row>
    <row r="97" spans="2:7" x14ac:dyDescent="0.25">
      <c r="B97" s="70"/>
      <c r="C97" s="64"/>
      <c r="D97" s="36">
        <v>0.66666666666666663</v>
      </c>
      <c r="E97" s="64">
        <v>0.1</v>
      </c>
      <c r="F97" s="36"/>
      <c r="G97" s="37"/>
    </row>
    <row r="98" spans="2:7" x14ac:dyDescent="0.25">
      <c r="B98" s="70"/>
      <c r="C98" s="64"/>
      <c r="D98" s="36">
        <v>0.66666666666666663</v>
      </c>
      <c r="E98" s="64">
        <v>0.19444444444444445</v>
      </c>
      <c r="F98" s="36"/>
      <c r="G98" s="37"/>
    </row>
    <row r="99" spans="2:7" x14ac:dyDescent="0.25">
      <c r="B99" s="70"/>
      <c r="C99" s="64"/>
      <c r="D99" s="36">
        <v>0.66666666666666663</v>
      </c>
      <c r="E99" s="64">
        <v>0.28888888888888886</v>
      </c>
      <c r="F99" s="36"/>
      <c r="G99" s="37"/>
    </row>
    <row r="100" spans="2:7" x14ac:dyDescent="0.25">
      <c r="B100" s="70"/>
      <c r="C100" s="64"/>
      <c r="D100" s="36">
        <v>0.66666666666666663</v>
      </c>
      <c r="E100" s="64">
        <v>0.3833333333333333</v>
      </c>
      <c r="F100" s="36"/>
      <c r="G100" s="37"/>
    </row>
    <row r="101" spans="2:7" x14ac:dyDescent="0.25">
      <c r="B101" s="70"/>
      <c r="C101" s="64"/>
      <c r="D101" s="36">
        <v>0.66666666666666663</v>
      </c>
      <c r="E101" s="64">
        <v>0.47777777777777775</v>
      </c>
      <c r="F101" s="36"/>
      <c r="G101" s="37"/>
    </row>
    <row r="102" spans="2:7" x14ac:dyDescent="0.25">
      <c r="B102" s="70"/>
      <c r="C102" s="64"/>
      <c r="D102" s="36">
        <v>0.66666666666666663</v>
      </c>
      <c r="E102" s="64">
        <v>0.57222222222222219</v>
      </c>
      <c r="F102" s="36"/>
      <c r="G102" s="37"/>
    </row>
    <row r="103" spans="2:7" x14ac:dyDescent="0.25">
      <c r="B103" s="70"/>
      <c r="C103" s="64"/>
      <c r="D103" s="36">
        <v>0.66666666666666663</v>
      </c>
      <c r="E103" s="64">
        <v>0.66666666666666663</v>
      </c>
      <c r="F103" s="36"/>
      <c r="G103" s="37"/>
    </row>
    <row r="104" spans="2:7" x14ac:dyDescent="0.25">
      <c r="B104" s="70"/>
      <c r="C104" s="64"/>
      <c r="D104" s="36">
        <v>0.66666666666666663</v>
      </c>
      <c r="E104" s="64">
        <v>0.76111111111111107</v>
      </c>
      <c r="F104" s="36"/>
      <c r="G104" s="37"/>
    </row>
    <row r="105" spans="2:7" x14ac:dyDescent="0.25">
      <c r="B105" s="70"/>
      <c r="C105" s="64"/>
      <c r="D105" s="36">
        <v>0.66666666666666663</v>
      </c>
      <c r="E105" s="64">
        <v>0.85555555555555551</v>
      </c>
      <c r="F105" s="36"/>
      <c r="G105" s="37"/>
    </row>
    <row r="106" spans="2:7" x14ac:dyDescent="0.25">
      <c r="B106" s="70"/>
      <c r="C106" s="64"/>
      <c r="D106" s="36">
        <v>0.66666666666666663</v>
      </c>
      <c r="E106" s="64">
        <v>0.95</v>
      </c>
      <c r="F106" s="36"/>
      <c r="G106" s="37"/>
    </row>
    <row r="107" spans="2:7" x14ac:dyDescent="0.25">
      <c r="B107" s="70"/>
      <c r="C107" s="64"/>
      <c r="D107" s="36">
        <v>0.76111111111111107</v>
      </c>
      <c r="E107" s="64">
        <v>0.1</v>
      </c>
      <c r="F107" s="36"/>
      <c r="G107" s="37"/>
    </row>
    <row r="108" spans="2:7" x14ac:dyDescent="0.25">
      <c r="B108" s="70"/>
      <c r="C108" s="64"/>
      <c r="D108" s="36">
        <v>0.76111111111111107</v>
      </c>
      <c r="E108" s="64">
        <v>0.19444444444444445</v>
      </c>
      <c r="F108" s="36"/>
      <c r="G108" s="37"/>
    </row>
    <row r="109" spans="2:7" x14ac:dyDescent="0.25">
      <c r="B109" s="70"/>
      <c r="C109" s="64"/>
      <c r="D109" s="36">
        <v>0.76111111111111107</v>
      </c>
      <c r="E109" s="64">
        <v>0.28888888888888886</v>
      </c>
      <c r="F109" s="36"/>
      <c r="G109" s="37"/>
    </row>
    <row r="110" spans="2:7" x14ac:dyDescent="0.25">
      <c r="B110" s="70"/>
      <c r="C110" s="64"/>
      <c r="D110" s="36">
        <v>0.76111111111111107</v>
      </c>
      <c r="E110" s="64">
        <v>0.3833333333333333</v>
      </c>
      <c r="F110" s="36"/>
      <c r="G110" s="37"/>
    </row>
    <row r="111" spans="2:7" x14ac:dyDescent="0.25">
      <c r="B111" s="70"/>
      <c r="C111" s="64"/>
      <c r="D111" s="36">
        <v>0.76111111111111107</v>
      </c>
      <c r="E111" s="64">
        <v>0.47777777777777775</v>
      </c>
      <c r="F111" s="36"/>
      <c r="G111" s="37"/>
    </row>
    <row r="112" spans="2:7" x14ac:dyDescent="0.25">
      <c r="B112" s="70"/>
      <c r="C112" s="64"/>
      <c r="D112" s="36">
        <v>0.76111111111111107</v>
      </c>
      <c r="E112" s="64">
        <v>0.57222222222222219</v>
      </c>
      <c r="F112" s="36"/>
      <c r="G112" s="37"/>
    </row>
    <row r="113" spans="2:7" x14ac:dyDescent="0.25">
      <c r="B113" s="70"/>
      <c r="C113" s="64"/>
      <c r="D113" s="36">
        <v>0.76111111111111107</v>
      </c>
      <c r="E113" s="64">
        <v>0.66666666666666663</v>
      </c>
      <c r="F113" s="36"/>
      <c r="G113" s="37"/>
    </row>
    <row r="114" spans="2:7" x14ac:dyDescent="0.25">
      <c r="B114" s="70"/>
      <c r="C114" s="64"/>
      <c r="D114" s="36">
        <v>0.76111111111111107</v>
      </c>
      <c r="E114" s="64">
        <v>0.76111111111111107</v>
      </c>
      <c r="F114" s="36"/>
      <c r="G114" s="37"/>
    </row>
    <row r="115" spans="2:7" x14ac:dyDescent="0.25">
      <c r="B115" s="70"/>
      <c r="C115" s="64"/>
      <c r="D115" s="36">
        <v>0.76111111111111107</v>
      </c>
      <c r="E115" s="64">
        <v>0.85555555555555551</v>
      </c>
      <c r="F115" s="36"/>
      <c r="G115" s="37"/>
    </row>
    <row r="116" spans="2:7" x14ac:dyDescent="0.25">
      <c r="B116" s="70"/>
      <c r="C116" s="64"/>
      <c r="D116" s="36">
        <v>0.76111111111111107</v>
      </c>
      <c r="E116" s="64">
        <v>0.95</v>
      </c>
      <c r="F116" s="36"/>
      <c r="G116" s="37"/>
    </row>
    <row r="117" spans="2:7" x14ac:dyDescent="0.25">
      <c r="B117" s="70"/>
      <c r="C117" s="64"/>
      <c r="D117" s="36">
        <v>0.85555555555555551</v>
      </c>
      <c r="E117" s="64">
        <v>0.1</v>
      </c>
      <c r="F117" s="36"/>
      <c r="G117" s="37"/>
    </row>
    <row r="118" spans="2:7" x14ac:dyDescent="0.25">
      <c r="B118" s="70"/>
      <c r="C118" s="64"/>
      <c r="D118" s="36">
        <v>0.85555555555555551</v>
      </c>
      <c r="E118" s="64">
        <v>0.19444444444444445</v>
      </c>
      <c r="F118" s="36"/>
      <c r="G118" s="37"/>
    </row>
    <row r="119" spans="2:7" x14ac:dyDescent="0.25">
      <c r="B119" s="70"/>
      <c r="C119" s="64"/>
      <c r="D119" s="36">
        <v>0.85555555555555551</v>
      </c>
      <c r="E119" s="64">
        <v>0.28888888888888886</v>
      </c>
      <c r="F119" s="36"/>
      <c r="G119" s="37"/>
    </row>
    <row r="120" spans="2:7" x14ac:dyDescent="0.25">
      <c r="B120" s="70"/>
      <c r="C120" s="64"/>
      <c r="D120" s="36">
        <v>0.85555555555555551</v>
      </c>
      <c r="E120" s="64">
        <v>0.3833333333333333</v>
      </c>
      <c r="F120" s="36"/>
      <c r="G120" s="37"/>
    </row>
    <row r="121" spans="2:7" x14ac:dyDescent="0.25">
      <c r="B121" s="70"/>
      <c r="C121" s="64"/>
      <c r="D121" s="36">
        <v>0.85555555555555551</v>
      </c>
      <c r="E121" s="64">
        <v>0.47777777777777775</v>
      </c>
      <c r="F121" s="36"/>
      <c r="G121" s="37"/>
    </row>
    <row r="122" spans="2:7" x14ac:dyDescent="0.25">
      <c r="B122" s="70"/>
      <c r="C122" s="64"/>
      <c r="D122" s="36">
        <v>0.85555555555555551</v>
      </c>
      <c r="E122" s="64">
        <v>0.57222222222222219</v>
      </c>
      <c r="F122" s="36"/>
      <c r="G122" s="37"/>
    </row>
    <row r="123" spans="2:7" x14ac:dyDescent="0.25">
      <c r="B123" s="70"/>
      <c r="C123" s="64"/>
      <c r="D123" s="36">
        <v>0.85555555555555551</v>
      </c>
      <c r="E123" s="64">
        <v>0.66666666666666663</v>
      </c>
      <c r="F123" s="36"/>
      <c r="G123" s="37"/>
    </row>
    <row r="124" spans="2:7" x14ac:dyDescent="0.25">
      <c r="B124" s="70"/>
      <c r="C124" s="64"/>
      <c r="D124" s="36">
        <v>0.85555555555555551</v>
      </c>
      <c r="E124" s="64">
        <v>0.76111111111111107</v>
      </c>
      <c r="F124" s="36"/>
      <c r="G124" s="37"/>
    </row>
    <row r="125" spans="2:7" x14ac:dyDescent="0.25">
      <c r="B125" s="70"/>
      <c r="C125" s="64"/>
      <c r="D125" s="36">
        <v>0.85555555555555551</v>
      </c>
      <c r="E125" s="64">
        <v>0.85555555555555551</v>
      </c>
      <c r="F125" s="36"/>
      <c r="G125" s="37"/>
    </row>
    <row r="126" spans="2:7" x14ac:dyDescent="0.25">
      <c r="B126" s="70"/>
      <c r="C126" s="64"/>
      <c r="D126" s="36">
        <v>0.85555555555555551</v>
      </c>
      <c r="E126" s="64">
        <v>0.95</v>
      </c>
      <c r="F126" s="36"/>
      <c r="G126" s="37"/>
    </row>
    <row r="127" spans="2:7" x14ac:dyDescent="0.25">
      <c r="B127" s="70"/>
      <c r="C127" s="64"/>
      <c r="D127" s="36">
        <v>0.95</v>
      </c>
      <c r="E127" s="64">
        <v>0.1</v>
      </c>
      <c r="F127" s="36"/>
      <c r="G127" s="37"/>
    </row>
    <row r="128" spans="2:7" x14ac:dyDescent="0.25">
      <c r="B128" s="70"/>
      <c r="C128" s="64"/>
      <c r="D128" s="36">
        <v>0.95</v>
      </c>
      <c r="E128" s="64">
        <v>0.19444444444444445</v>
      </c>
      <c r="F128" s="36"/>
      <c r="G128" s="37"/>
    </row>
    <row r="129" spans="2:7" x14ac:dyDescent="0.25">
      <c r="B129" s="70"/>
      <c r="C129" s="64"/>
      <c r="D129" s="36">
        <v>0.95</v>
      </c>
      <c r="E129" s="64">
        <v>0.28888888888888886</v>
      </c>
      <c r="F129" s="36"/>
      <c r="G129" s="37"/>
    </row>
    <row r="130" spans="2:7" x14ac:dyDescent="0.25">
      <c r="B130" s="70"/>
      <c r="C130" s="64"/>
      <c r="D130" s="36">
        <v>0.95</v>
      </c>
      <c r="E130" s="64">
        <v>0.3833333333333333</v>
      </c>
      <c r="F130" s="36"/>
      <c r="G130" s="37"/>
    </row>
    <row r="131" spans="2:7" x14ac:dyDescent="0.25">
      <c r="B131" s="70"/>
      <c r="C131" s="64"/>
      <c r="D131" s="36">
        <v>0.95</v>
      </c>
      <c r="E131" s="64">
        <v>0.47777777777777775</v>
      </c>
      <c r="F131" s="36"/>
      <c r="G131" s="37"/>
    </row>
    <row r="132" spans="2:7" x14ac:dyDescent="0.25">
      <c r="B132" s="70"/>
      <c r="C132" s="64"/>
      <c r="D132" s="36">
        <v>0.95</v>
      </c>
      <c r="E132" s="64">
        <v>0.57222222222222219</v>
      </c>
      <c r="F132" s="36"/>
      <c r="G132" s="37"/>
    </row>
    <row r="133" spans="2:7" x14ac:dyDescent="0.25">
      <c r="B133" s="70"/>
      <c r="C133" s="64"/>
      <c r="D133" s="36">
        <v>0.95</v>
      </c>
      <c r="E133" s="64">
        <v>0.66666666666666663</v>
      </c>
      <c r="F133" s="36"/>
      <c r="G133" s="37"/>
    </row>
    <row r="134" spans="2:7" x14ac:dyDescent="0.25">
      <c r="B134" s="70"/>
      <c r="C134" s="64"/>
      <c r="D134" s="36">
        <v>0.95</v>
      </c>
      <c r="E134" s="64">
        <v>0.76111111111111107</v>
      </c>
      <c r="F134" s="36"/>
      <c r="G134" s="37"/>
    </row>
    <row r="135" spans="2:7" x14ac:dyDescent="0.25">
      <c r="B135" s="70"/>
      <c r="C135" s="64"/>
      <c r="D135" s="36">
        <v>0.95</v>
      </c>
      <c r="E135" s="64">
        <v>0.85555555555555551</v>
      </c>
      <c r="F135" s="36"/>
      <c r="G135" s="37"/>
    </row>
    <row r="136" spans="2:7" ht="13" thickBot="1" x14ac:dyDescent="0.3">
      <c r="B136" s="71"/>
      <c r="C136" s="65"/>
      <c r="D136" s="38">
        <v>0.95</v>
      </c>
      <c r="E136" s="65">
        <v>0.95</v>
      </c>
      <c r="F136" s="38"/>
      <c r="G136" s="39"/>
    </row>
  </sheetData>
  <mergeCells count="4">
    <mergeCell ref="B44:G44"/>
    <mergeCell ref="B45:C45"/>
    <mergeCell ref="D45:E45"/>
    <mergeCell ref="F45:G4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Q1 Sheet1</vt:lpstr>
      <vt:lpstr>treeCalc_4</vt:lpstr>
      <vt:lpstr>Q2 Optimal Tree</vt:lpstr>
      <vt:lpstr>Q3 Probability Chart</vt:lpstr>
      <vt:lpstr>Q4 Strategy LEASE Amount</vt:lpstr>
      <vt:lpstr>Q4 Strategy HOTEL Permit</vt:lpstr>
      <vt:lpstr>Q4 Strategy OFFICE Permit</vt:lpstr>
      <vt:lpstr>Q4 Tornado</vt:lpstr>
      <vt:lpstr>Q5 Strategy Region D6, D7</vt:lpstr>
      <vt:lpstr>Q6 Strategy Sell amount</vt:lpstr>
      <vt:lpstr>Q6 Strategy ecochance</vt:lpstr>
      <vt:lpstr>Q6 Strategy Region D11, D16</vt:lpstr>
    </vt:vector>
  </TitlesOfParts>
  <Company>Cal State East 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STSC</dc:creator>
  <cp:lastModifiedBy>STSC</cp:lastModifiedBy>
  <dcterms:created xsi:type="dcterms:W3CDTF">2022-05-05T22:59:25Z</dcterms:created>
  <dcterms:modified xsi:type="dcterms:W3CDTF">2022-05-14T03:03:38Z</dcterms:modified>
</cp:coreProperties>
</file>