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isc\630_BAN\01_intro_optimization\case#1\"/>
    </mc:Choice>
  </mc:AlternateContent>
  <xr:revisionPtr revIDLastSave="0" documentId="8_{A49F0F77-7746-4970-BDED-28FF7591797B}" xr6:coauthVersionLast="47" xr6:coauthVersionMax="47" xr10:uidLastSave="{00000000-0000-0000-0000-000000000000}"/>
  <bookViews>
    <workbookView xWindow="768" yWindow="108" windowWidth="18468" windowHeight="12852" tabRatio="849" xr2:uid="{00000000-000D-0000-FFFF-FFFF00000000}"/>
  </bookViews>
  <sheets>
    <sheet name="Q1_model_formulation" sheetId="10" r:id="rId1"/>
    <sheet name="Q2_model_solution" sheetId="11" r:id="rId2"/>
    <sheet name="Q3_sensitivity" sheetId="16" r:id="rId3"/>
    <sheet name="Q4_revised_model" sheetId="1" r:id="rId4"/>
    <sheet name="Revised model_STS" sheetId="4" state="veryHidden" r:id="rId5"/>
    <sheet name="Model_STP" sheetId="2" state="veryHidden" r:id="rId6"/>
    <sheet name="Model_STS" sheetId="8" state="veryHidden" r:id="rId7"/>
    <sheet name="Q4_revised_model_STS" sheetId="13" state="veryHidden" r:id="rId8"/>
    <sheet name="Q5_SolverTable" sheetId="20" r:id="rId9"/>
  </sheets>
  <definedNames>
    <definedName name="Available" localSheetId="1">Q2_model_solution!#REF!</definedName>
    <definedName name="Available">Q4_revised_model!#REF!</definedName>
    <definedName name="ChartData" localSheetId="8">Q5_SolverTable!$K$5:$K$25</definedName>
    <definedName name="Cost" localSheetId="1">Q2_model_solution!#REF!</definedName>
    <definedName name="Cost">Q4_revised_model!#REF!</definedName>
    <definedName name="InputValues" localSheetId="8">Q5_SolverTable!$A$5:$A$25</definedName>
    <definedName name="Obtained" localSheetId="1">Q2_model_solution!#REF!</definedName>
    <definedName name="Obtained">Q4_revised_model!#REF!</definedName>
    <definedName name="OutputAddresses" localSheetId="8">Q5_SolverTable!$B$4</definedName>
    <definedName name="OutputValues" localSheetId="8">Q5_SolverTable!$B$5:$B$25</definedName>
    <definedName name="Purchases" localSheetId="1">Q2_model_solution!#REF!</definedName>
    <definedName name="Purchases">Q4_revised_model!#REF!</definedName>
    <definedName name="Required" localSheetId="1">Q2_model_solution!#REF!</definedName>
    <definedName name="Required">Q4_revised_model!#REF!</definedName>
    <definedName name="solver_adj" localSheetId="1" hidden="1">Q2_model_solution!$C$4:$C$6</definedName>
    <definedName name="solver_adj" localSheetId="3" hidden="1">Q4_revised_model!$C$4:$C$6</definedName>
    <definedName name="solver_cvg" localSheetId="1" hidden="1">0.001</definedName>
    <definedName name="solver_cvg" localSheetId="3" hidden="1">0.001</definedName>
    <definedName name="solver_drv" localSheetId="1" hidden="1">1</definedName>
    <definedName name="solver_drv" localSheetId="3" hidden="1">1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100</definedName>
    <definedName name="solver_itr" localSheetId="3" hidden="1">100</definedName>
    <definedName name="solver_lhs1" localSheetId="1" hidden="1">Q2_model_solution!$B$12:$B$14</definedName>
    <definedName name="solver_lhs1" localSheetId="3" hidden="1">Q4_revised_model!$B$12:$B$14</definedName>
    <definedName name="solver_lhs2" localSheetId="1" hidden="1">Q2_model_solution!$B$15:$B$17</definedName>
    <definedName name="solver_lhs2" localSheetId="3" hidden="1">Q4_revised_model!$B$15:$B$17</definedName>
    <definedName name="solver_lhs3" localSheetId="1" hidden="1">Q2_model_solution!$B$18</definedName>
    <definedName name="solver_lhs3" localSheetId="3" hidden="1">Q4_revised_model!$B$18:$B$19</definedName>
    <definedName name="solver_lin" localSheetId="1" hidden="1">1</definedName>
    <definedName name="solver_lin" localSheetId="3" hidden="1">1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3</definedName>
    <definedName name="solver_num" localSheetId="3" hidden="1">3</definedName>
    <definedName name="solver_nwt" localSheetId="1" hidden="1">1</definedName>
    <definedName name="solver_nwt" localSheetId="3" hidden="1">1</definedName>
    <definedName name="solver_opt" localSheetId="1" hidden="1">Q2_model_solution!$C$9</definedName>
    <definedName name="solver_opt" localSheetId="3" hidden="1">Q4_revised_model!$C$9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3</definedName>
    <definedName name="solver_rel1" localSheetId="3" hidden="1">3</definedName>
    <definedName name="solver_rel2" localSheetId="1" hidden="1">1</definedName>
    <definedName name="solver_rel2" localSheetId="3" hidden="1">1</definedName>
    <definedName name="solver_rel3" localSheetId="1" hidden="1">3</definedName>
    <definedName name="solver_rel3" localSheetId="3" hidden="1">3</definedName>
    <definedName name="solver_rhs1" localSheetId="1" hidden="1">Q2_model_solution!$D$12:$D$14</definedName>
    <definedName name="solver_rhs1" localSheetId="3" hidden="1">Q4_revised_model!$D$12:$D$14</definedName>
    <definedName name="solver_rhs2" localSheetId="1" hidden="1">Q2_model_solution!$D$15:$D$17</definedName>
    <definedName name="solver_rhs2" localSheetId="3" hidden="1">Q4_revised_model!$D$15:$D$17</definedName>
    <definedName name="solver_rhs3" localSheetId="1" hidden="1">Q2_model_solution!$D$18</definedName>
    <definedName name="solver_rhs3" localSheetId="3" hidden="1">Q4_revised_model!$D$18:$D$19</definedName>
    <definedName name="solver_rlx" localSheetId="1" hidden="1">1</definedName>
    <definedName name="solver_rlx" localSheetId="3" hidden="1">1</definedName>
    <definedName name="solver_rsd" localSheetId="1" hidden="1">0</definedName>
    <definedName name="solver_rsd" localSheetId="3" hidden="1">0</definedName>
    <definedName name="solver_scl" localSheetId="1" hidden="1">2</definedName>
    <definedName name="solver_scl" localSheetId="3" hidden="1">2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100</definedName>
    <definedName name="solver_tim" localSheetId="3" hidden="1">100</definedName>
    <definedName name="solver_tol" localSheetId="1" hidden="1">0.05</definedName>
    <definedName name="solver_tol" localSheetId="3" hidden="1">0.05</definedName>
    <definedName name="solver_typ" localSheetId="1" hidden="1">2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0" l="1"/>
  <c r="K25" i="20" s="1"/>
  <c r="K1" i="20"/>
  <c r="B12" i="11"/>
  <c r="B19" i="1"/>
  <c r="B18" i="1"/>
  <c r="B18" i="11"/>
  <c r="B17" i="11"/>
  <c r="B13" i="1"/>
  <c r="B12" i="1"/>
  <c r="B17" i="1"/>
  <c r="B16" i="1"/>
  <c r="B15" i="1"/>
  <c r="B14" i="1"/>
  <c r="C9" i="1"/>
  <c r="B16" i="11"/>
  <c r="B15" i="11"/>
  <c r="B14" i="11"/>
  <c r="B13" i="11"/>
  <c r="C9" i="11"/>
  <c r="K5" i="20" l="1"/>
  <c r="K9" i="20"/>
  <c r="K13" i="20"/>
  <c r="K17" i="20"/>
  <c r="K21" i="20"/>
  <c r="K24" i="20"/>
  <c r="K7" i="20"/>
  <c r="K11" i="20"/>
  <c r="K15" i="20"/>
  <c r="K19" i="20"/>
  <c r="K23" i="20"/>
  <c r="K8" i="20"/>
  <c r="K12" i="20"/>
  <c r="K16" i="20"/>
  <c r="K20" i="20"/>
  <c r="K6" i="20"/>
  <c r="K10" i="20"/>
  <c r="K14" i="20"/>
  <c r="K18" i="20"/>
  <c r="K22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Zinovy Radovilsky</author>
  </authors>
  <commentList>
    <comment ref="B5" authorId="0" shapeId="0" xr:uid="{3BFF5ABF-8DB5-4B9A-BE69-825AD3AAE4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B0B4C614-E967-442E-887C-F3C20F4EF4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0241BD87-25A6-4E63-9ABB-283A5E1E98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BD10F7BE-4468-4427-BD14-63C08CF322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6B8274F-22FB-4904-A912-F9A07C4F20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512C5812-8562-498A-BCBC-0B9CC5723F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C32078DC-9832-4632-8224-8F5FCEDF93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BA8C6559-D5D8-433E-9181-D754BDDC05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5645A2E5-6DC1-4091-98AE-3C1D7AD4F2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1ECDE2A7-F6F6-4E67-8D0B-D18A8EDDA9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2A931C8C-A209-473F-9A99-CBA2442E2B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7AFE6238-9A9C-475C-AF58-E9331B4771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8D4F77B2-1330-4259-B893-5024BE82F4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6A8C3848-1428-4469-83EF-4618AE5864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E6BA8A9E-1DD5-4059-B963-D2479F1CFB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634DF312-7511-4C34-92D1-6D1B06FACD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C446024F-F412-4C61-BC10-603C761850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4A8C7B93-A40E-4DF3-AEE0-7E34C60AA6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B04CD61A-AF80-4DE2-B1C0-0837D8310A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4A884361-C779-4260-8907-4A4D101371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13C230CD-98AC-4A52-8C1F-3833EFE20E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<sst xmlns="http://schemas.openxmlformats.org/spreadsheetml/2006/main" count="194" uniqueCount="141">
  <si>
    <t>Supplier 1</t>
  </si>
  <si>
    <t>Supplier 2</t>
  </si>
  <si>
    <t>Supplier 3</t>
  </si>
  <si>
    <t>&lt;=</t>
  </si>
  <si>
    <t>&gt;=</t>
  </si>
  <si>
    <t>Inputs</t>
  </si>
  <si>
    <t>$B$23</t>
  </si>
  <si>
    <t>$B$12:$B$14,$B$21</t>
  </si>
  <si>
    <t>Pct increase</t>
  </si>
  <si>
    <t>$J$17</t>
  </si>
  <si>
    <t>$B$10:$B$12,$B$19</t>
  </si>
  <si>
    <t>Pct increase in reqts</t>
  </si>
  <si>
    <t>Cost</t>
  </si>
  <si>
    <t>Data for chart</t>
  </si>
  <si>
    <t>S1 =</t>
  </si>
  <si>
    <t xml:space="preserve">S2 = </t>
  </si>
  <si>
    <t>S3 =</t>
  </si>
  <si>
    <t>Value</t>
  </si>
  <si>
    <t>Cost per Valve</t>
  </si>
  <si>
    <t>% Small</t>
  </si>
  <si>
    <t>% Medium</t>
  </si>
  <si>
    <t>% Large</t>
  </si>
  <si>
    <t>Decision Variables</t>
  </si>
  <si>
    <t>Objective Function</t>
  </si>
  <si>
    <t>Constraints</t>
  </si>
  <si>
    <t>LHS</t>
  </si>
  <si>
    <t>RHS</t>
  </si>
  <si>
    <t>Variable Cells</t>
  </si>
  <si>
    <t>Cell</t>
  </si>
  <si>
    <t>Name</t>
  </si>
  <si>
    <t>Final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</si>
  <si>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</si>
  <si>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</si>
  <si>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</si>
  <si>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</si>
  <si>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</si>
  <si>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</si>
  <si>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</si>
  <si>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</si>
  <si>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</si>
  <si>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</si>
  <si>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S1 = Value</t>
  </si>
  <si>
    <t>S2 =  Value</t>
  </si>
  <si>
    <t>S3 = Value</t>
  </si>
  <si>
    <t>$D$18</t>
  </si>
  <si>
    <t>$C$9</t>
  </si>
  <si>
    <t>Supplier 3 value</t>
  </si>
  <si>
    <t>Suppliers</t>
  </si>
  <si>
    <t>Cost per valve</t>
  </si>
  <si>
    <t xml:space="preserve">Proportion of Small Valves </t>
  </si>
  <si>
    <t>Proportion of Medium Valves</t>
  </si>
  <si>
    <t>Proportion of Large Valves</t>
  </si>
  <si>
    <t>Decision variables:</t>
  </si>
  <si>
    <t>Objective function is to minimize total cost of supplies:</t>
  </si>
  <si>
    <t>S1, S2, S3 &gt;= 0</t>
  </si>
  <si>
    <t>S1</t>
  </si>
  <si>
    <t>S2</t>
  </si>
  <si>
    <t>S3</t>
  </si>
  <si>
    <t>Minimize total costs, $</t>
  </si>
  <si>
    <t>Constraints:</t>
  </si>
  <si>
    <t>Non-negativity</t>
  </si>
  <si>
    <t>Number of purchased medium valves at least 300</t>
  </si>
  <si>
    <t>Purchased medium valves &gt;= 300</t>
  </si>
  <si>
    <t>Quantity purchased from Supplier 1</t>
  </si>
  <si>
    <t>Quantity purchased from Supplier 2</t>
  </si>
  <si>
    <t>Quantity purchased from Supplier 3</t>
  </si>
  <si>
    <t>Question 1. Model Formulation</t>
  </si>
  <si>
    <t>Question 2. Optimal Solution</t>
  </si>
  <si>
    <t>$C$4</t>
  </si>
  <si>
    <t>$C$5</t>
  </si>
  <si>
    <t>$C$6</t>
  </si>
  <si>
    <t>$B$12</t>
  </si>
  <si>
    <t>$B$13</t>
  </si>
  <si>
    <t>Purchased medium valves &gt;= 300 LHS</t>
  </si>
  <si>
    <t>$B$14</t>
  </si>
  <si>
    <t>$B$15</t>
  </si>
  <si>
    <t>$B$16</t>
  </si>
  <si>
    <t>$B$17</t>
  </si>
  <si>
    <t>Question 2 Comments</t>
  </si>
  <si>
    <t>Question 3 Comments</t>
  </si>
  <si>
    <t>Question 4. Revised Model and Its Optimal Solution</t>
  </si>
  <si>
    <t>Question 4 Comments</t>
  </si>
  <si>
    <t>Question 5 Comments</t>
  </si>
  <si>
    <t xml:space="preserve">Purchased small valves &gt;= 400 </t>
  </si>
  <si>
    <t>Purchased large valves &gt;= 500</t>
  </si>
  <si>
    <t>Quantity from Supplier 1 &lt;= 600</t>
  </si>
  <si>
    <t>Quantity from Supplier 2 &lt;= 600</t>
  </si>
  <si>
    <t>Quantity from Supplier 3 &lt;= 600</t>
  </si>
  <si>
    <t>Purchased small valves &gt;= 400  LHS</t>
  </si>
  <si>
    <t>Purchased large valves &gt;= 500 LHS</t>
  </si>
  <si>
    <t>Quantity from Supplier 1 &lt;= 600 LHS</t>
  </si>
  <si>
    <t>Quantity from Supplier 2 &lt;= 600 LHS</t>
  </si>
  <si>
    <t>Quantity from Supplier 3 &lt;= 600 LHS</t>
  </si>
  <si>
    <t>$B$18</t>
  </si>
  <si>
    <t>Quantity from Supplier 1 &gt;= 300</t>
  </si>
  <si>
    <t>Quantity from Supplier 1 &gt;= 300 LHS</t>
  </si>
  <si>
    <t>Quantity from Supplier 2 &gt;= 530</t>
  </si>
  <si>
    <t>In this model, we added a constraint that the company would like to purchase at least 350 valves from Supplier 2,</t>
  </si>
  <si>
    <t>Alternative Model Formulation(optional)</t>
  </si>
  <si>
    <t>The optimal solution of this problem is to purchase 300 valves from Supplier 1, 525 valves from Supplier 2,</t>
  </si>
  <si>
    <t xml:space="preserve">and 505 valves from Supplier 3 with a minimum total cost of $248,250. </t>
  </si>
  <si>
    <t xml:space="preserve"> the number of small, medium, and large valves purchased. For example, based on the optimal solution, the number </t>
  </si>
  <si>
    <t>of small valves purchased will be: 0.3*300+0.35*525+0.25*505 = 400 small valves.</t>
  </si>
  <si>
    <t xml:space="preserve">a. According to the first table, in order to increase the optimal number of valves from Supplier 3 the cost </t>
  </si>
  <si>
    <t xml:space="preserve">per valve for this supplier should be reduced from $150 by more than allowable decrease, for example,   </t>
  </si>
  <si>
    <t xml:space="preserve">b. According to the second table, if the maximium purchase from Supplier 1 decreases from 600 to 450 units,  </t>
  </si>
  <si>
    <t xml:space="preserve">it will have no effect on the value of the optimnal cost, $248,250, because the shadow price for this constraint </t>
  </si>
  <si>
    <t xml:space="preserve">is equal to 0 and allowable decrease is 300. </t>
  </si>
  <si>
    <t>Question 5. One-Way Sensitivity Analysis with SolverTable</t>
  </si>
  <si>
    <t>Supplier 1 Valves</t>
  </si>
  <si>
    <t>Supplier 1 Valves (cell $D$18) values along side, output cell(s) along top</t>
  </si>
  <si>
    <t>Questions 3. Excel Sensitivity Report</t>
  </si>
  <si>
    <t>Number of purchased small valves at least 400</t>
  </si>
  <si>
    <t>Number of purchased large valves at least 500</t>
  </si>
  <si>
    <t>Quantity from Supplier 1 at most 600 valves</t>
  </si>
  <si>
    <t>Quantity from Supplier 2 at most 600 valves</t>
  </si>
  <si>
    <t>Quantity from Supplier 3 at most 600 valves</t>
  </si>
  <si>
    <t>S1 &lt;= 600</t>
  </si>
  <si>
    <t>S2 &lt;= 600</t>
  </si>
  <si>
    <t>S3 &lt;= 600</t>
  </si>
  <si>
    <t>by $21.43, to $128.57. In this case, the optimal number of valves from Supplier 3 will increase from</t>
  </si>
  <si>
    <t>505 to 600 units.</t>
  </si>
  <si>
    <r>
      <t xml:space="preserve">i.e., </t>
    </r>
    <r>
      <rPr>
        <b/>
        <sz val="11"/>
        <color rgb="FFFF0000"/>
        <rFont val="Calibri"/>
        <family val="2"/>
      </rPr>
      <t>S2 &gt;= 530</t>
    </r>
    <r>
      <rPr>
        <b/>
        <sz val="11"/>
        <rFont val="Calibri"/>
        <family val="2"/>
      </rPr>
      <t xml:space="preserve">. </t>
    </r>
  </si>
  <si>
    <t>Supplier 1, 530 valves from Supplier 2, and 502 valves from Supplier 3, for the total cost of $248,700. This optimal total</t>
  </si>
  <si>
    <t xml:space="preserve">525 to 530 units, whereas the number of more cheaper valves from Supplier 3 decreased from 505 to 502 units. </t>
  </si>
  <si>
    <t xml:space="preserve">with 400 purchased.  So, the optimal total cost is sensitive to variations of the number of valve units purchased </t>
  </si>
  <si>
    <t xml:space="preserve"> from Supplier 1 between 200 and 400 units. </t>
  </si>
  <si>
    <t>Min 260S1 + 180S2 + 150S3</t>
  </si>
  <si>
    <t>0.30S1 + 0.35S2 + 0.25S3 &gt;= 400</t>
  </si>
  <si>
    <t>0.40S1 + 0.35S2 + 0.25S3 &gt;= 300</t>
  </si>
  <si>
    <t>0.30S1 + 0.30S2 + 0.50S3 &gt;= 500</t>
  </si>
  <si>
    <t xml:space="preserve">Number of valves purchased from Supplier 1 </t>
  </si>
  <si>
    <t>Number of valves purchased from Supplier 2</t>
  </si>
  <si>
    <t>Number of valves purchased from Supplier 3</t>
  </si>
  <si>
    <r>
      <t>Side note (</t>
    </r>
    <r>
      <rPr>
        <b/>
        <sz val="11"/>
        <color rgb="FFFF0000"/>
        <rFont val="Calibri"/>
        <family val="2"/>
      </rPr>
      <t>optional</t>
    </r>
    <r>
      <rPr>
        <b/>
        <sz val="11"/>
        <rFont val="Calibri"/>
        <family val="2"/>
      </rPr>
      <t>): By knowing the total number of valves purchased from each supplier, we can identify</t>
    </r>
  </si>
  <si>
    <t>The optimal solution for the revised model is the following. The company needs to purchase 300 valves from</t>
  </si>
  <si>
    <t xml:space="preserve">cost is $450 higher than that for the solution in Question 2, because the number of valves for Supplier 2 increased from  </t>
  </si>
  <si>
    <t xml:space="preserve">The results of this analysis show that the increase in the number of  valves purchased from Supplier 1 from 200 to  </t>
  </si>
  <si>
    <t xml:space="preserve">400 units will increase the optimal value of the total cost from $238,000 with 200 vales purchased to $265,700 </t>
  </si>
  <si>
    <t>Purchase from Supplier 1 at least 300 valves</t>
  </si>
  <si>
    <t>S1 &gt;=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</si>
</sst>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9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i/>
      <sz val="11"/>
      <name val="Calibri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 applyAlignment="1">
      <alignment horizontal="right" textRotation="90"/>
    </xf>
    <xf numFmtId="0" fontId="0" fillId="0" borderId="0" xfId="0" applyBorder="1"/>
    <xf numFmtId="0" fontId="0" fillId="2" borderId="0" xfId="0" applyFill="1" applyAlignment="1">
      <alignment horizontal="right" textRotation="90"/>
    </xf>
    <xf numFmtId="0" fontId="5" fillId="0" borderId="0" xfId="0" applyFont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6" fillId="0" borderId="1" xfId="0" applyNumberFormat="1" applyFont="1" applyBorder="1"/>
    <xf numFmtId="0" fontId="3" fillId="0" borderId="1" xfId="0" applyNumberFormat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6" fontId="3" fillId="6" borderId="1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0" fontId="6" fillId="0" borderId="1" xfId="0" applyFont="1" applyBorder="1" applyAlignment="1"/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4" borderId="1" xfId="0" quotePrefix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0" xfId="0" applyNumberFormat="1"/>
    <xf numFmtId="4" fontId="7" fillId="3" borderId="1" xfId="0" applyNumberFormat="1" applyFont="1" applyFill="1" applyBorder="1" applyAlignment="1">
      <alignment horizontal="center"/>
    </xf>
    <xf numFmtId="4" fontId="0" fillId="0" borderId="7" xfId="0" applyNumberFormat="1" applyBorder="1"/>
    <xf numFmtId="4" fontId="0" fillId="0" borderId="6" xfId="0" applyNumberFormat="1" applyBorder="1"/>
    <xf numFmtId="4" fontId="0" fillId="0" borderId="8" xfId="0" applyNumberFormat="1" applyBorder="1"/>
    <xf numFmtId="0" fontId="4" fillId="0" borderId="0" xfId="1" applyFont="1" applyBorder="1" applyAlignment="1">
      <alignment wrapText="1"/>
    </xf>
    <xf numFmtId="0" fontId="13" fillId="0" borderId="0" xfId="0" applyFont="1"/>
    <xf numFmtId="0" fontId="13" fillId="0" borderId="0" xfId="0" applyFont="1" applyBorder="1"/>
    <xf numFmtId="0" fontId="4" fillId="0" borderId="0" xfId="1" applyFont="1" applyFill="1" applyBorder="1" applyAlignment="1">
      <alignment wrapText="1"/>
    </xf>
    <xf numFmtId="0" fontId="13" fillId="0" borderId="0" xfId="1" applyFont="1" applyFill="1" applyBorder="1" applyAlignment="1">
      <alignment wrapText="1"/>
    </xf>
    <xf numFmtId="0" fontId="9" fillId="0" borderId="0" xfId="1" applyFont="1" applyBorder="1"/>
    <xf numFmtId="0" fontId="9" fillId="0" borderId="0" xfId="1" applyFont="1" applyFill="1" applyBorder="1"/>
    <xf numFmtId="0" fontId="9" fillId="0" borderId="0" xfId="1" applyFont="1" applyBorder="1" applyAlignment="1">
      <alignment horizontal="center"/>
    </xf>
    <xf numFmtId="0" fontId="11" fillId="0" borderId="0" xfId="1" applyFont="1" applyBorder="1"/>
    <xf numFmtId="0" fontId="1" fillId="0" borderId="0" xfId="1" applyBorder="1"/>
    <xf numFmtId="0" fontId="12" fillId="0" borderId="0" xfId="1" applyFont="1" applyBorder="1"/>
    <xf numFmtId="0" fontId="14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left"/>
    </xf>
    <xf numFmtId="0" fontId="3" fillId="0" borderId="14" xfId="0" applyFont="1" applyBorder="1"/>
    <xf numFmtId="0" fontId="2" fillId="0" borderId="15" xfId="0" applyFont="1" applyFill="1" applyBorder="1" applyAlignment="1">
      <alignment horizontal="left"/>
    </xf>
    <xf numFmtId="0" fontId="2" fillId="0" borderId="0" xfId="0" applyFont="1" applyBorder="1"/>
    <xf numFmtId="0" fontId="3" fillId="0" borderId="0" xfId="0" applyFont="1" applyBorder="1"/>
    <xf numFmtId="0" fontId="3" fillId="0" borderId="16" xfId="0" applyFont="1" applyBorder="1"/>
    <xf numFmtId="0" fontId="2" fillId="0" borderId="17" xfId="0" applyFont="1" applyFill="1" applyBorder="1" applyAlignment="1">
      <alignment horizontal="left"/>
    </xf>
    <xf numFmtId="0" fontId="3" fillId="0" borderId="18" xfId="0" applyFont="1" applyBorder="1"/>
    <xf numFmtId="0" fontId="3" fillId="0" borderId="11" xfId="0" applyFont="1" applyBorder="1"/>
    <xf numFmtId="0" fontId="4" fillId="0" borderId="15" xfId="0" applyFont="1" applyBorder="1"/>
    <xf numFmtId="0" fontId="0" fillId="0" borderId="16" xfId="0" applyBorder="1"/>
    <xf numFmtId="0" fontId="0" fillId="0" borderId="18" xfId="0" applyBorder="1"/>
    <xf numFmtId="0" fontId="0" fillId="0" borderId="11" xfId="0" applyBorder="1"/>
    <xf numFmtId="0" fontId="4" fillId="0" borderId="0" xfId="0" applyFont="1" applyBorder="1"/>
    <xf numFmtId="0" fontId="4" fillId="0" borderId="12" xfId="0" applyFont="1" applyBorder="1"/>
    <xf numFmtId="0" fontId="4" fillId="0" borderId="13" xfId="0" applyFont="1" applyBorder="1"/>
    <xf numFmtId="0" fontId="0" fillId="0" borderId="14" xfId="0" applyBorder="1"/>
    <xf numFmtId="0" fontId="4" fillId="0" borderId="17" xfId="0" applyFont="1" applyFill="1" applyBorder="1"/>
    <xf numFmtId="0" fontId="2" fillId="0" borderId="13" xfId="0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18" xfId="0" applyFont="1" applyBorder="1"/>
    <xf numFmtId="0" fontId="2" fillId="0" borderId="11" xfId="0" applyFont="1" applyBorder="1"/>
    <xf numFmtId="0" fontId="4" fillId="0" borderId="14" xfId="0" applyFont="1" applyBorder="1"/>
    <xf numFmtId="0" fontId="4" fillId="0" borderId="16" xfId="0" applyFont="1" applyBorder="1"/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6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2" fontId="3" fillId="0" borderId="20" xfId="0" applyNumberFormat="1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6" fontId="3" fillId="0" borderId="22" xfId="0" applyNumberFormat="1" applyFont="1" applyFill="1" applyBorder="1" applyAlignment="1">
      <alignment horizontal="center"/>
    </xf>
    <xf numFmtId="2" fontId="3" fillId="0" borderId="22" xfId="0" applyNumberFormat="1" applyFont="1" applyFill="1" applyBorder="1" applyAlignment="1">
      <alignment horizontal="center"/>
    </xf>
    <xf numFmtId="2" fontId="3" fillId="0" borderId="23" xfId="0" applyNumberFormat="1" applyFont="1" applyFill="1" applyBorder="1" applyAlignment="1">
      <alignment horizontal="center"/>
    </xf>
    <xf numFmtId="0" fontId="17" fillId="0" borderId="4" xfId="0" applyFont="1" applyFill="1" applyBorder="1" applyAlignment="1"/>
    <xf numFmtId="0" fontId="17" fillId="0" borderId="5" xfId="0" applyFont="1" applyFill="1" applyBorder="1" applyAlignment="1"/>
    <xf numFmtId="0" fontId="4" fillId="0" borderId="18" xfId="0" applyFont="1" applyBorder="1"/>
    <xf numFmtId="8" fontId="3" fillId="6" borderId="1" xfId="0" applyNumberFormat="1" applyFont="1" applyFill="1" applyBorder="1" applyAlignment="1">
      <alignment horizontal="center"/>
    </xf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Q5_SolverTable!$K$1</c:f>
          <c:strCache>
            <c:ptCount val="1"/>
            <c:pt idx="0">
              <c:v>Sensitivity of $C$9 to Supplier 1 Valves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Q5_SolverTable!$A$5:$A$25</c:f>
              <c:numCache>
                <c:formatCode>General</c:formatCode>
                <c:ptCount val="2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</c:numCache>
            </c:numRef>
          </c:cat>
          <c:val>
            <c:numRef>
              <c:f>Q5_SolverTable!$K$5:$K$25</c:f>
              <c:numCache>
                <c:formatCode>General</c:formatCode>
                <c:ptCount val="21"/>
                <c:pt idx="0">
                  <c:v>238000.00000000003</c:v>
                </c:pt>
                <c:pt idx="1">
                  <c:v>239025.00000000003</c:v>
                </c:pt>
                <c:pt idx="2">
                  <c:v>240050.00000000003</c:v>
                </c:pt>
                <c:pt idx="3">
                  <c:v>241075.00000000003</c:v>
                </c:pt>
                <c:pt idx="4">
                  <c:v>242100.00000000003</c:v>
                </c:pt>
                <c:pt idx="5">
                  <c:v>243125.00000000003</c:v>
                </c:pt>
                <c:pt idx="6">
                  <c:v>244150.00000000003</c:v>
                </c:pt>
                <c:pt idx="7">
                  <c:v>245175.00000000003</c:v>
                </c:pt>
                <c:pt idx="8">
                  <c:v>246200.00000000003</c:v>
                </c:pt>
                <c:pt idx="9">
                  <c:v>247225.00000000003</c:v>
                </c:pt>
                <c:pt idx="10">
                  <c:v>248700</c:v>
                </c:pt>
                <c:pt idx="11">
                  <c:v>250399.99999999997</c:v>
                </c:pt>
                <c:pt idx="12">
                  <c:v>252100</c:v>
                </c:pt>
                <c:pt idx="13">
                  <c:v>253800</c:v>
                </c:pt>
                <c:pt idx="14">
                  <c:v>255500</c:v>
                </c:pt>
                <c:pt idx="15">
                  <c:v>257200</c:v>
                </c:pt>
                <c:pt idx="16">
                  <c:v>258900</c:v>
                </c:pt>
                <c:pt idx="17">
                  <c:v>260600</c:v>
                </c:pt>
                <c:pt idx="18">
                  <c:v>262300</c:v>
                </c:pt>
                <c:pt idx="19">
                  <c:v>264000</c:v>
                </c:pt>
                <c:pt idx="20">
                  <c:v>265700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8-4730-A2F3-4778CF8C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942192"/>
        <c:axId val="291942520"/>
      </c:lineChart>
      <c:catAx>
        <c:axId val="29194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Supplier 1 Valves ($D$18)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942520"/>
        <c:crosses val="autoZero"/>
        <c:auto val="1"/>
        <c:lblAlgn val="ctr"/>
        <c:lblOffset val="100"/>
        <c:noMultiLvlLbl val="0"/>
      </c:catAx>
      <c:valAx>
        <c:axId val="29194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9421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6</xdr:row>
      <xdr:rowOff>175260</xdr:rowOff>
    </xdr:from>
    <xdr:to>
      <xdr:col>6</xdr:col>
      <xdr:colOff>891540</xdr:colOff>
      <xdr:row>41</xdr:row>
      <xdr:rowOff>129540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3BC6767-75AA-45AD-9B33-037FE2B5746B}"/>
                </a:ext>
              </a:extLst>
            </xdr:cNvPr>
            <xdr:cNvSpPr txBox="1"/>
          </xdr:nvSpPr>
          <xdr:spPr>
            <a:xfrm>
              <a:off x="4945380" y="1653540"/>
              <a:ext cx="4107180" cy="64465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Inputs: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– represents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upplier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i = 1,2,3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 –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represents valve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type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 = 1,2,3 (1=small, 2 = medium, 3 = large valves)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ij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percentage allocation of a Supplier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for valve type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minimal number of valves required for valve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type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maximum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number purchased from each Supplier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(MAX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=600)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minimum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number purchased from Supplier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 (MIN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300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cost per valve for Supplier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endParaRPr lang="en-US" sz="1100" b="1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Decision variables:</a:t>
              </a:r>
              <a:endParaRPr lang="en-US">
                <a:effectLst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number of valves purchased from Supplier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(i=1,2,3)</a:t>
              </a:r>
              <a:endParaRPr lang="en-US">
                <a:effectLst/>
              </a:endParaRPr>
            </a:p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Objective to minimize total cost of valves: 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		</a:t>
              </a:r>
              <a:endParaRPr lang="en-US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US">
                <a:effectLst/>
              </a:endParaRPr>
            </a:p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Constraints: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Number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of purchased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valves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for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valve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type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(j = 1,2,3):</a:t>
              </a:r>
              <a:endParaRPr lang="en-US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Quantity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of valves from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each supplier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at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most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valves: </a:t>
              </a:r>
              <a:b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&lt;= MAX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for i = 1,2,3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Purchase from Supplier 1: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	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&gt;=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for i = 1</a:t>
              </a:r>
              <a:endParaRPr lang="en-US">
                <a:effectLst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Nonnegativity: </a:t>
              </a:r>
              <a:endParaRPr lang="en-US">
                <a:effectLst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S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≥ 0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3BC6767-75AA-45AD-9B33-037FE2B5746B}"/>
                </a:ext>
              </a:extLst>
            </xdr:cNvPr>
            <xdr:cNvSpPr txBox="1"/>
          </xdr:nvSpPr>
          <xdr:spPr>
            <a:xfrm>
              <a:off x="4945380" y="1653540"/>
              <a:ext cx="4107180" cy="64465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Inputs: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– represents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upplier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i = 1,2,3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 –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represents valve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type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 = 1,2,3 (1=small, 2 = medium, 3 = large valves)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ij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percentage allocation of a Supplier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for valve type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minimal number of valves required for valve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type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maximum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number purchased from each Supplier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(MAX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=600)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minimum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number purchased from Supplier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 (MIN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300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cost per valve for Supplier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endParaRPr lang="en-US" sz="1100" b="1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Decision variables:</a:t>
              </a:r>
              <a:endParaRPr lang="en-US">
                <a:effectLst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number of valves purchased from Supplier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(i=1,2,3)</a:t>
              </a:r>
              <a:endParaRPr lang="en-US">
                <a:effectLst/>
              </a:endParaRPr>
            </a:p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Objective to minimize total cost of valves: 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		</a:t>
              </a:r>
              <a:endParaRPr lang="en-US">
                <a:effectLst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^3▒〖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𝐶_𝑖 𝑆_𝑖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US">
                <a:effectLst/>
              </a:endParaRPr>
            </a:p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Constraints: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Number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of purchased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valves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for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valve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type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(j = 1,2,3):</a:t>
              </a:r>
              <a:endParaRPr lang="en-US">
                <a:effectLst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^3▒〖𝑎_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𝑆_𝑖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≥𝑀_𝑗</a:t>
              </a:r>
              <a:endParaRPr lang="en-US">
                <a:effectLst/>
              </a:endParaRPr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Quantity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of valves from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each supplier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at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most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valves: </a:t>
              </a:r>
              <a:b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&lt;= MAX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for i = 1,2,3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Purchase from Supplier 1: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	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&gt;=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for i = 1</a:t>
              </a:r>
              <a:endParaRPr lang="en-US">
                <a:effectLst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Nonnegativity: </a:t>
              </a:r>
              <a:endParaRPr lang="en-US">
                <a:effectLst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S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≥ 0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14</xdr:row>
      <xdr:rowOff>106680</xdr:rowOff>
    </xdr:from>
    <xdr:to>
      <xdr:col>4</xdr:col>
      <xdr:colOff>426720</xdr:colOff>
      <xdr:row>24</xdr:row>
      <xdr:rowOff>30480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1AB911A-DC8C-448B-8CE0-36C6371D498E}"/>
            </a:ext>
          </a:extLst>
        </xdr:cNvPr>
        <xdr:cNvCxnSpPr/>
      </xdr:nvCxnSpPr>
      <xdr:spPr>
        <a:xfrm flipV="1">
          <a:off x="2811780" y="3436620"/>
          <a:ext cx="762000" cy="1767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6</xdr:row>
      <xdr:rowOff>137160</xdr:rowOff>
    </xdr:from>
    <xdr:to>
      <xdr:col>7</xdr:col>
      <xdr:colOff>76200</xdr:colOff>
      <xdr:row>20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D1226CF-CD3B-4BC5-92A6-CFEB6E308F39}"/>
            </a:ext>
          </a:extLst>
        </xdr:cNvPr>
        <xdr:cNvCxnSpPr/>
      </xdr:nvCxnSpPr>
      <xdr:spPr>
        <a:xfrm flipV="1">
          <a:off x="4488180" y="1981200"/>
          <a:ext cx="822960" cy="2537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6</xdr:row>
      <xdr:rowOff>144780</xdr:rowOff>
    </xdr:from>
    <xdr:to>
      <xdr:col>6</xdr:col>
      <xdr:colOff>53340</xdr:colOff>
      <xdr:row>20</xdr:row>
      <xdr:rowOff>91440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DD0CF04-E530-4FFF-BC95-1E191DFAADF3}"/>
            </a:ext>
          </a:extLst>
        </xdr:cNvPr>
        <xdr:cNvCxnSpPr/>
      </xdr:nvCxnSpPr>
      <xdr:spPr>
        <a:xfrm flipH="1" flipV="1">
          <a:off x="4290060" y="1988820"/>
          <a:ext cx="175260" cy="2545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14</xdr:row>
      <xdr:rowOff>83820</xdr:rowOff>
    </xdr:from>
    <xdr:to>
      <xdr:col>7</xdr:col>
      <xdr:colOff>533400</xdr:colOff>
      <xdr:row>24</xdr:row>
      <xdr:rowOff>38100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A7A03F3-3C0B-4EAC-9A3F-B8DB9C4A7920}"/>
            </a:ext>
          </a:extLst>
        </xdr:cNvPr>
        <xdr:cNvCxnSpPr/>
      </xdr:nvCxnSpPr>
      <xdr:spPr>
        <a:xfrm flipV="1">
          <a:off x="2819400" y="3413760"/>
          <a:ext cx="2948940" cy="1798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18</xdr:row>
      <xdr:rowOff>152400</xdr:rowOff>
    </xdr:from>
    <xdr:to>
      <xdr:col>1</xdr:col>
      <xdr:colOff>53340</xdr:colOff>
      <xdr:row>22</xdr:row>
      <xdr:rowOff>121920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15E3D82-F293-40AE-AB94-0EAE01208313}"/>
            </a:ext>
          </a:extLst>
        </xdr:cNvPr>
        <xdr:cNvCxnSpPr/>
      </xdr:nvCxnSpPr>
      <xdr:spPr>
        <a:xfrm flipV="1">
          <a:off x="914400" y="3444240"/>
          <a:ext cx="121920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60960</xdr:colOff>
      <xdr:row>4</xdr:row>
      <xdr:rowOff>45720</xdr:rowOff>
    </xdr:from>
    <xdr:to>
      <xdr:col>14</xdr:col>
      <xdr:colOff>182880</xdr:colOff>
      <xdr:row>24</xdr:row>
      <xdr:rowOff>114300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AF4DC5C7-F52F-458F-8E5F-7D0BFD7B4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350520</xdr:colOff>
      <xdr:row>0</xdr:row>
      <xdr:rowOff>121920</xdr:rowOff>
    </xdr:from>
    <xdr:to>
      <xdr:col>15</xdr:col>
      <xdr:colOff>350520</xdr:colOff>
      <xdr:row>3</xdr:row>
      <xdr:rowOff>335280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EE8DE6-84F8-417D-9CD1-7652A318313C}"/>
            </a:ext>
          </a:extLst>
        </xdr:cNvPr>
        <xdr:cNvSpPr txBox="1"/>
      </xdr:nvSpPr>
      <xdr:spPr>
        <a:xfrm>
          <a:off x="7132320" y="12192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/>
  </sheetViews>
  <sheetFormatPr defaultRowHeight="14.4" x14ac:dyDescent="0.3"/>
  <cols>
    <col min="1" max="1" width="42.21875" customWidth="1"/>
    <col min="2" max="2" width="29.21875" customWidth="1"/>
    <col min="3" max="3" width="10.88671875" customWidth="1"/>
    <col min="4" max="4" width="11.21875" customWidth="1"/>
    <col min="5" max="5" width="12.44140625" customWidth="1"/>
    <col min="6" max="6" width="13" customWidth="1"/>
    <col min="7" max="7" width="13.109375" customWidth="1"/>
  </cols>
  <sheetData>
    <row r="1" spans="1:7" ht="15" thickBot="1" x14ac:dyDescent="0.35">
      <c r="A1" s="31" t="s">
        <v>66</v>
      </c>
    </row>
    <row r="2" spans="1:7" ht="43.2" customHeight="1" thickBot="1" x14ac:dyDescent="0.35">
      <c r="C2" s="70" t="s">
        <v>47</v>
      </c>
      <c r="D2" s="71" t="s">
        <v>48</v>
      </c>
      <c r="E2" s="71" t="s">
        <v>49</v>
      </c>
      <c r="F2" s="71" t="s">
        <v>50</v>
      </c>
      <c r="G2" s="71" t="s">
        <v>51</v>
      </c>
    </row>
    <row r="3" spans="1:7" x14ac:dyDescent="0.3">
      <c r="C3" s="74" t="s">
        <v>0</v>
      </c>
      <c r="D3" s="72">
        <v>260</v>
      </c>
      <c r="E3" s="73">
        <v>0.3</v>
      </c>
      <c r="F3" s="73">
        <v>0.4</v>
      </c>
      <c r="G3" s="75">
        <v>0.3</v>
      </c>
    </row>
    <row r="4" spans="1:7" x14ac:dyDescent="0.3">
      <c r="C4" s="74" t="s">
        <v>1</v>
      </c>
      <c r="D4" s="72">
        <v>180</v>
      </c>
      <c r="E4" s="73">
        <v>0.35</v>
      </c>
      <c r="F4" s="73">
        <v>0.35</v>
      </c>
      <c r="G4" s="75">
        <v>0.3</v>
      </c>
    </row>
    <row r="5" spans="1:7" ht="15" thickBot="1" x14ac:dyDescent="0.35">
      <c r="C5" s="76" t="s">
        <v>2</v>
      </c>
      <c r="D5" s="77">
        <v>150</v>
      </c>
      <c r="E5" s="78">
        <v>0.25</v>
      </c>
      <c r="F5" s="78">
        <v>0.25</v>
      </c>
      <c r="G5" s="79">
        <v>0.5</v>
      </c>
    </row>
    <row r="7" spans="1:7" x14ac:dyDescent="0.3">
      <c r="A7" s="32" t="s">
        <v>52</v>
      </c>
      <c r="B7" s="4"/>
      <c r="C7" s="42" t="s">
        <v>98</v>
      </c>
    </row>
    <row r="8" spans="1:7" ht="13.8" customHeight="1" x14ac:dyDescent="0.3">
      <c r="A8" s="30" t="s">
        <v>131</v>
      </c>
      <c r="B8" s="37" t="s">
        <v>55</v>
      </c>
      <c r="C8" s="4"/>
    </row>
    <row r="9" spans="1:7" ht="13.8" customHeight="1" x14ac:dyDescent="0.3">
      <c r="A9" s="30" t="s">
        <v>132</v>
      </c>
      <c r="B9" s="37" t="s">
        <v>56</v>
      </c>
      <c r="C9" s="4"/>
    </row>
    <row r="10" spans="1:7" ht="13.8" customHeight="1" x14ac:dyDescent="0.3">
      <c r="A10" s="30" t="s">
        <v>133</v>
      </c>
      <c r="B10" s="37" t="s">
        <v>57</v>
      </c>
      <c r="C10" s="4"/>
    </row>
    <row r="11" spans="1:7" ht="11.4" customHeight="1" x14ac:dyDescent="0.3"/>
    <row r="12" spans="1:7" ht="29.4" customHeight="1" x14ac:dyDescent="0.3">
      <c r="A12" s="34" t="s">
        <v>53</v>
      </c>
      <c r="B12" s="33" t="s">
        <v>127</v>
      </c>
    </row>
    <row r="13" spans="1:7" ht="11.4" customHeight="1" x14ac:dyDescent="0.3"/>
    <row r="14" spans="1:7" x14ac:dyDescent="0.3">
      <c r="A14" s="31" t="s">
        <v>59</v>
      </c>
      <c r="B14" s="4"/>
      <c r="C14" s="4"/>
    </row>
    <row r="15" spans="1:7" x14ac:dyDescent="0.3">
      <c r="A15" s="35" t="s">
        <v>112</v>
      </c>
      <c r="B15" s="35" t="s">
        <v>128</v>
      </c>
      <c r="C15" s="40"/>
    </row>
    <row r="16" spans="1:7" x14ac:dyDescent="0.3">
      <c r="A16" s="35" t="s">
        <v>61</v>
      </c>
      <c r="B16" s="36" t="s">
        <v>129</v>
      </c>
      <c r="C16" s="38"/>
    </row>
    <row r="17" spans="1:3" x14ac:dyDescent="0.3">
      <c r="A17" s="35" t="s">
        <v>113</v>
      </c>
      <c r="B17" s="36" t="s">
        <v>130</v>
      </c>
      <c r="C17" s="38"/>
    </row>
    <row r="18" spans="1:3" x14ac:dyDescent="0.3">
      <c r="A18" s="36" t="s">
        <v>114</v>
      </c>
      <c r="B18" s="36" t="s">
        <v>117</v>
      </c>
      <c r="C18" s="39"/>
    </row>
    <row r="19" spans="1:3" x14ac:dyDescent="0.3">
      <c r="A19" s="36" t="s">
        <v>115</v>
      </c>
      <c r="B19" s="36" t="s">
        <v>118</v>
      </c>
      <c r="C19" s="39"/>
    </row>
    <row r="20" spans="1:3" x14ac:dyDescent="0.3">
      <c r="A20" s="36" t="s">
        <v>116</v>
      </c>
      <c r="B20" s="36" t="s">
        <v>119</v>
      </c>
      <c r="C20" s="4"/>
    </row>
    <row r="21" spans="1:3" x14ac:dyDescent="0.3">
      <c r="A21" s="36" t="s">
        <v>139</v>
      </c>
      <c r="B21" s="36" t="s">
        <v>140</v>
      </c>
    </row>
    <row r="22" spans="1:3" x14ac:dyDescent="0.3">
      <c r="A22" s="36" t="s">
        <v>60</v>
      </c>
      <c r="B22" s="36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5"/>
  <sheetViews>
    <sheetView workbookViewId="0"/>
  </sheetViews>
  <sheetFormatPr defaultColWidth="9.109375" defaultRowHeight="14.4" x14ac:dyDescent="0.3"/>
  <cols>
    <col min="1" max="1" width="29.5546875" style="1" customWidth="1"/>
    <col min="2" max="2" width="6.88671875" style="1" customWidth="1"/>
    <col min="3" max="3" width="11.21875" style="1" customWidth="1"/>
    <col min="4" max="4" width="13" style="1" customWidth="1"/>
    <col min="5" max="7" width="9.109375" style="1"/>
    <col min="8" max="8" width="14" style="1" customWidth="1"/>
    <col min="9" max="9" width="9.109375" style="1" customWidth="1"/>
    <col min="10" max="16384" width="9.109375" style="1"/>
  </cols>
  <sheetData>
    <row r="1" spans="1:7" x14ac:dyDescent="0.3">
      <c r="A1" s="41" t="s">
        <v>67</v>
      </c>
      <c r="B1" s="7"/>
      <c r="C1" s="7"/>
      <c r="D1" s="7"/>
      <c r="E1" s="7"/>
      <c r="F1" s="7"/>
      <c r="G1" s="7"/>
    </row>
    <row r="2" spans="1:7" x14ac:dyDescent="0.3">
      <c r="A2" s="8"/>
      <c r="B2" s="8"/>
      <c r="C2" s="7"/>
      <c r="D2" s="7"/>
      <c r="E2" s="9" t="s">
        <v>5</v>
      </c>
      <c r="F2" s="7"/>
      <c r="G2" s="7"/>
    </row>
    <row r="3" spans="1:7" x14ac:dyDescent="0.3">
      <c r="A3" s="10" t="s">
        <v>22</v>
      </c>
      <c r="B3" s="8"/>
      <c r="C3" s="9" t="s">
        <v>17</v>
      </c>
      <c r="D3" s="7" t="s">
        <v>18</v>
      </c>
      <c r="E3" s="7" t="s">
        <v>19</v>
      </c>
      <c r="F3" s="7" t="s">
        <v>20</v>
      </c>
      <c r="G3" s="7" t="s">
        <v>21</v>
      </c>
    </row>
    <row r="4" spans="1:7" x14ac:dyDescent="0.3">
      <c r="A4" s="11" t="s">
        <v>63</v>
      </c>
      <c r="B4" s="11" t="s">
        <v>14</v>
      </c>
      <c r="C4" s="12">
        <v>300</v>
      </c>
      <c r="D4" s="13">
        <v>260</v>
      </c>
      <c r="E4" s="14">
        <v>0.3</v>
      </c>
      <c r="F4" s="14">
        <v>0.4</v>
      </c>
      <c r="G4" s="14">
        <v>0.3</v>
      </c>
    </row>
    <row r="5" spans="1:7" x14ac:dyDescent="0.3">
      <c r="A5" s="11" t="s">
        <v>64</v>
      </c>
      <c r="B5" s="11" t="s">
        <v>15</v>
      </c>
      <c r="C5" s="12">
        <v>525.00000000000023</v>
      </c>
      <c r="D5" s="13">
        <v>180</v>
      </c>
      <c r="E5" s="14">
        <v>0.35</v>
      </c>
      <c r="F5" s="14">
        <v>0.35</v>
      </c>
      <c r="G5" s="14">
        <v>0.3</v>
      </c>
    </row>
    <row r="6" spans="1:7" x14ac:dyDescent="0.3">
      <c r="A6" s="11" t="s">
        <v>65</v>
      </c>
      <c r="B6" s="11" t="s">
        <v>16</v>
      </c>
      <c r="C6" s="12">
        <v>504.99999999999972</v>
      </c>
      <c r="D6" s="83">
        <v>150</v>
      </c>
      <c r="E6" s="14">
        <v>0.25</v>
      </c>
      <c r="F6" s="14">
        <v>0.25</v>
      </c>
      <c r="G6" s="14">
        <v>0.5</v>
      </c>
    </row>
    <row r="7" spans="1:7" x14ac:dyDescent="0.3">
      <c r="A7" s="7"/>
      <c r="B7" s="7"/>
      <c r="C7" s="9"/>
      <c r="D7" s="9"/>
      <c r="E7" s="9"/>
      <c r="F7" s="9"/>
      <c r="G7" s="9"/>
    </row>
    <row r="8" spans="1:7" x14ac:dyDescent="0.3">
      <c r="A8" s="15" t="s">
        <v>23</v>
      </c>
      <c r="B8" s="7"/>
      <c r="C8" s="9"/>
      <c r="D8" s="9"/>
      <c r="E8" s="9"/>
      <c r="F8" s="9"/>
      <c r="G8" s="9"/>
    </row>
    <row r="9" spans="1:7" x14ac:dyDescent="0.3">
      <c r="A9" s="16" t="s">
        <v>58</v>
      </c>
      <c r="B9" s="17"/>
      <c r="C9" s="26">
        <f>SUMPRODUCT(D4:D6*C4:C6)</f>
        <v>248250</v>
      </c>
      <c r="D9" s="9"/>
      <c r="E9" s="9"/>
      <c r="F9" s="9"/>
      <c r="G9" s="9"/>
    </row>
    <row r="10" spans="1:7" x14ac:dyDescent="0.3">
      <c r="A10" s="16"/>
      <c r="B10" s="17"/>
      <c r="C10" s="9"/>
      <c r="D10" s="9"/>
      <c r="E10" s="9"/>
      <c r="F10" s="9"/>
      <c r="G10" s="9"/>
    </row>
    <row r="11" spans="1:7" x14ac:dyDescent="0.3">
      <c r="A11" s="18" t="s">
        <v>24</v>
      </c>
      <c r="B11" s="19" t="s">
        <v>25</v>
      </c>
      <c r="C11" s="20"/>
      <c r="D11" s="20" t="s">
        <v>26</v>
      </c>
      <c r="E11" s="9"/>
      <c r="F11" s="9"/>
      <c r="G11" s="9"/>
    </row>
    <row r="12" spans="1:7" x14ac:dyDescent="0.3">
      <c r="A12" s="16" t="s">
        <v>83</v>
      </c>
      <c r="B12" s="21">
        <f>SUMPRODUCT(E4:E6*C4:C6)</f>
        <v>400</v>
      </c>
      <c r="C12" s="9" t="s">
        <v>4</v>
      </c>
      <c r="D12" s="22">
        <v>400</v>
      </c>
      <c r="E12" s="9"/>
      <c r="F12" s="9"/>
      <c r="G12" s="9"/>
    </row>
    <row r="13" spans="1:7" x14ac:dyDescent="0.3">
      <c r="A13" s="16" t="s">
        <v>62</v>
      </c>
      <c r="B13" s="22">
        <f>SUMPRODUCT(F4:F6*C4:C6)</f>
        <v>430</v>
      </c>
      <c r="C13" s="9" t="s">
        <v>4</v>
      </c>
      <c r="D13" s="22">
        <v>300</v>
      </c>
      <c r="E13" s="9"/>
      <c r="F13" s="9"/>
      <c r="G13" s="7"/>
    </row>
    <row r="14" spans="1:7" x14ac:dyDescent="0.3">
      <c r="A14" s="16" t="s">
        <v>84</v>
      </c>
      <c r="B14" s="22">
        <f>SUMPRODUCT(G4:G6*C4:C6)</f>
        <v>499.99999999999989</v>
      </c>
      <c r="C14" s="9" t="s">
        <v>4</v>
      </c>
      <c r="D14" s="22">
        <v>500</v>
      </c>
      <c r="E14" s="9"/>
      <c r="F14" s="9"/>
      <c r="G14" s="7"/>
    </row>
    <row r="15" spans="1:7" x14ac:dyDescent="0.3">
      <c r="A15" s="16" t="s">
        <v>85</v>
      </c>
      <c r="B15" s="22">
        <f>C4</f>
        <v>300</v>
      </c>
      <c r="C15" s="9" t="s">
        <v>3</v>
      </c>
      <c r="D15" s="22">
        <v>600</v>
      </c>
      <c r="E15" s="9"/>
      <c r="F15" s="9"/>
      <c r="G15" s="7"/>
    </row>
    <row r="16" spans="1:7" x14ac:dyDescent="0.3">
      <c r="A16" s="16" t="s">
        <v>86</v>
      </c>
      <c r="B16" s="22">
        <f>C5</f>
        <v>525.00000000000023</v>
      </c>
      <c r="C16" s="9" t="s">
        <v>3</v>
      </c>
      <c r="D16" s="22">
        <v>600</v>
      </c>
      <c r="E16" s="9"/>
      <c r="F16" s="9"/>
      <c r="G16" s="7"/>
    </row>
    <row r="17" spans="1:8" x14ac:dyDescent="0.3">
      <c r="A17" s="16" t="s">
        <v>87</v>
      </c>
      <c r="B17" s="22">
        <f>C6</f>
        <v>504.99999999999972</v>
      </c>
      <c r="C17" s="9" t="s">
        <v>3</v>
      </c>
      <c r="D17" s="22">
        <v>600</v>
      </c>
      <c r="E17" s="9"/>
      <c r="F17" s="9"/>
      <c r="G17" s="7"/>
    </row>
    <row r="18" spans="1:8" x14ac:dyDescent="0.3">
      <c r="A18" s="16" t="s">
        <v>94</v>
      </c>
      <c r="B18" s="22">
        <f>C4</f>
        <v>300</v>
      </c>
      <c r="C18" s="9" t="s">
        <v>4</v>
      </c>
      <c r="D18" s="22">
        <v>300</v>
      </c>
      <c r="E18" s="9"/>
      <c r="F18" s="9"/>
      <c r="G18" s="7"/>
    </row>
    <row r="20" spans="1:8" ht="15" thickBot="1" x14ac:dyDescent="0.35">
      <c r="A20" s="41" t="s">
        <v>78</v>
      </c>
    </row>
    <row r="21" spans="1:8" x14ac:dyDescent="0.3">
      <c r="A21" s="43" t="s">
        <v>99</v>
      </c>
      <c r="B21" s="61"/>
      <c r="C21" s="61"/>
      <c r="D21" s="61"/>
      <c r="E21" s="61"/>
      <c r="F21" s="61"/>
      <c r="G21" s="61"/>
      <c r="H21" s="44"/>
    </row>
    <row r="22" spans="1:8" x14ac:dyDescent="0.3">
      <c r="A22" s="45" t="s">
        <v>100</v>
      </c>
      <c r="B22" s="46"/>
      <c r="C22" s="46"/>
      <c r="D22" s="46"/>
      <c r="E22" s="46"/>
      <c r="F22" s="46"/>
      <c r="G22" s="46"/>
      <c r="H22" s="48"/>
    </row>
    <row r="23" spans="1:8" x14ac:dyDescent="0.3">
      <c r="A23" s="45" t="s">
        <v>134</v>
      </c>
      <c r="B23" s="47"/>
      <c r="C23" s="47"/>
      <c r="D23" s="47"/>
      <c r="E23" s="47"/>
      <c r="F23" s="47"/>
      <c r="G23" s="47"/>
      <c r="H23" s="48"/>
    </row>
    <row r="24" spans="1:8" x14ac:dyDescent="0.3">
      <c r="A24" s="45" t="s">
        <v>101</v>
      </c>
      <c r="B24" s="47"/>
      <c r="C24" s="47"/>
      <c r="D24" s="47"/>
      <c r="E24" s="47"/>
      <c r="F24" s="47"/>
      <c r="G24" s="47"/>
      <c r="H24" s="48"/>
    </row>
    <row r="25" spans="1:8" ht="15" thickBot="1" x14ac:dyDescent="0.35">
      <c r="A25" s="49" t="s">
        <v>102</v>
      </c>
      <c r="B25" s="50"/>
      <c r="C25" s="50"/>
      <c r="D25" s="50"/>
      <c r="E25" s="50"/>
      <c r="F25" s="50"/>
      <c r="G25" s="50"/>
      <c r="H25" s="51"/>
    </row>
  </sheetData>
  <printOptions headings="1" gridLines="1"/>
  <pageMargins left="0.75" right="0.75" top="1" bottom="1" header="0.5" footer="0.5"/>
  <pageSetup orientation="portrait" horizontalDpi="300" verticalDpi="300" r:id="rId1"/>
  <headerFooter alignWithMargins="0">
    <oddFooter>&amp;CProblem 2.16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7D0F-D712-43C8-899A-205AF85F33CC}">
  <dimension ref="A1:I27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31.66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31" t="s">
        <v>111</v>
      </c>
    </row>
    <row r="2" spans="1:8" ht="15" thickBot="1" x14ac:dyDescent="0.35">
      <c r="A2" t="s">
        <v>27</v>
      </c>
    </row>
    <row r="3" spans="1:8" x14ac:dyDescent="0.3">
      <c r="B3" s="68"/>
      <c r="C3" s="68"/>
      <c r="D3" s="68" t="s">
        <v>30</v>
      </c>
      <c r="E3" s="68" t="s">
        <v>31</v>
      </c>
      <c r="F3" s="68" t="s">
        <v>32</v>
      </c>
      <c r="G3" s="68" t="s">
        <v>34</v>
      </c>
      <c r="H3" s="68" t="s">
        <v>34</v>
      </c>
    </row>
    <row r="4" spans="1:8" ht="15" thickBot="1" x14ac:dyDescent="0.35">
      <c r="B4" s="69" t="s">
        <v>28</v>
      </c>
      <c r="C4" s="69" t="s">
        <v>29</v>
      </c>
      <c r="D4" s="69" t="s">
        <v>17</v>
      </c>
      <c r="E4" s="69" t="s">
        <v>12</v>
      </c>
      <c r="F4" s="69" t="s">
        <v>33</v>
      </c>
      <c r="G4" s="69" t="s">
        <v>35</v>
      </c>
      <c r="H4" s="69" t="s">
        <v>36</v>
      </c>
    </row>
    <row r="5" spans="1:8" x14ac:dyDescent="0.3">
      <c r="B5" s="23" t="s">
        <v>68</v>
      </c>
      <c r="C5" s="23" t="s">
        <v>41</v>
      </c>
      <c r="D5" s="23">
        <v>300</v>
      </c>
      <c r="E5" s="23">
        <v>0</v>
      </c>
      <c r="F5" s="23">
        <v>260</v>
      </c>
      <c r="G5" s="23">
        <v>1E+30</v>
      </c>
      <c r="H5" s="23">
        <v>102.5</v>
      </c>
    </row>
    <row r="6" spans="1:8" x14ac:dyDescent="0.3">
      <c r="B6" s="23" t="s">
        <v>69</v>
      </c>
      <c r="C6" s="23" t="s">
        <v>42</v>
      </c>
      <c r="D6" s="23">
        <v>525.00000000000023</v>
      </c>
      <c r="E6" s="23">
        <v>0</v>
      </c>
      <c r="F6" s="23">
        <v>180</v>
      </c>
      <c r="G6" s="23">
        <v>29.99999999999994</v>
      </c>
      <c r="H6" s="23">
        <v>90.000000000000014</v>
      </c>
    </row>
    <row r="7" spans="1:8" ht="15" thickBot="1" x14ac:dyDescent="0.35">
      <c r="B7" s="24" t="s">
        <v>70</v>
      </c>
      <c r="C7" s="24" t="s">
        <v>43</v>
      </c>
      <c r="D7" s="24">
        <v>504.99999999999972</v>
      </c>
      <c r="E7" s="24">
        <v>0</v>
      </c>
      <c r="F7" s="81">
        <v>150</v>
      </c>
      <c r="G7" s="24">
        <v>150.00000000000003</v>
      </c>
      <c r="H7" s="81">
        <v>21.428571428571388</v>
      </c>
    </row>
    <row r="9" spans="1:8" ht="15" thickBot="1" x14ac:dyDescent="0.35">
      <c r="A9" t="s">
        <v>24</v>
      </c>
    </row>
    <row r="10" spans="1:8" x14ac:dyDescent="0.3">
      <c r="B10" s="68"/>
      <c r="C10" s="68"/>
      <c r="D10" s="68" t="s">
        <v>30</v>
      </c>
      <c r="E10" s="68" t="s">
        <v>37</v>
      </c>
      <c r="F10" s="68" t="s">
        <v>39</v>
      </c>
      <c r="G10" s="68" t="s">
        <v>34</v>
      </c>
      <c r="H10" s="68" t="s">
        <v>34</v>
      </c>
    </row>
    <row r="11" spans="1:8" ht="15" thickBot="1" x14ac:dyDescent="0.35">
      <c r="B11" s="69" t="s">
        <v>28</v>
      </c>
      <c r="C11" s="69" t="s">
        <v>29</v>
      </c>
      <c r="D11" s="69" t="s">
        <v>17</v>
      </c>
      <c r="E11" s="69" t="s">
        <v>38</v>
      </c>
      <c r="F11" s="69" t="s">
        <v>40</v>
      </c>
      <c r="G11" s="69" t="s">
        <v>35</v>
      </c>
      <c r="H11" s="69" t="s">
        <v>36</v>
      </c>
    </row>
    <row r="12" spans="1:8" x14ac:dyDescent="0.3">
      <c r="B12" s="23" t="s">
        <v>71</v>
      </c>
      <c r="C12" s="23" t="s">
        <v>88</v>
      </c>
      <c r="D12" s="23">
        <v>400</v>
      </c>
      <c r="E12" s="23">
        <v>450.00000000000023</v>
      </c>
      <c r="F12" s="23">
        <v>400</v>
      </c>
      <c r="G12" s="23">
        <v>14.999999999999943</v>
      </c>
      <c r="H12" s="23">
        <v>31.666666666666739</v>
      </c>
    </row>
    <row r="13" spans="1:8" x14ac:dyDescent="0.3">
      <c r="B13" s="23" t="s">
        <v>72</v>
      </c>
      <c r="C13" s="23" t="s">
        <v>73</v>
      </c>
      <c r="D13" s="23">
        <v>430</v>
      </c>
      <c r="E13" s="23">
        <v>0</v>
      </c>
      <c r="F13" s="23">
        <v>300</v>
      </c>
      <c r="G13" s="23">
        <v>130</v>
      </c>
      <c r="H13" s="23">
        <v>1E+30</v>
      </c>
    </row>
    <row r="14" spans="1:8" x14ac:dyDescent="0.3">
      <c r="B14" s="23" t="s">
        <v>74</v>
      </c>
      <c r="C14" s="23" t="s">
        <v>89</v>
      </c>
      <c r="D14" s="23">
        <v>499.99999999999989</v>
      </c>
      <c r="E14" s="23">
        <v>74.999999999999858</v>
      </c>
      <c r="F14" s="23">
        <v>500</v>
      </c>
      <c r="G14" s="23">
        <v>27.142857142857213</v>
      </c>
      <c r="H14" s="23">
        <v>29.999999999999893</v>
      </c>
    </row>
    <row r="15" spans="1:8" x14ac:dyDescent="0.3">
      <c r="B15" s="23" t="s">
        <v>75</v>
      </c>
      <c r="C15" s="23" t="s">
        <v>90</v>
      </c>
      <c r="D15" s="23">
        <v>300</v>
      </c>
      <c r="E15" s="80">
        <v>0</v>
      </c>
      <c r="F15" s="23">
        <v>600</v>
      </c>
      <c r="G15" s="23">
        <v>1E+30</v>
      </c>
      <c r="H15" s="80">
        <v>300</v>
      </c>
    </row>
    <row r="16" spans="1:8" x14ac:dyDescent="0.3">
      <c r="B16" s="23" t="s">
        <v>76</v>
      </c>
      <c r="C16" s="23" t="s">
        <v>91</v>
      </c>
      <c r="D16" s="23">
        <v>525.00000000000023</v>
      </c>
      <c r="E16" s="23">
        <v>0</v>
      </c>
      <c r="F16" s="23">
        <v>600</v>
      </c>
      <c r="G16" s="23">
        <v>1E+30</v>
      </c>
      <c r="H16" s="23">
        <v>74.999999999999744</v>
      </c>
    </row>
    <row r="17" spans="2:9" x14ac:dyDescent="0.3">
      <c r="B17" s="23" t="s">
        <v>77</v>
      </c>
      <c r="C17" s="23" t="s">
        <v>92</v>
      </c>
      <c r="D17" s="23">
        <v>504.99999999999972</v>
      </c>
      <c r="E17" s="23">
        <v>0</v>
      </c>
      <c r="F17" s="23">
        <v>600</v>
      </c>
      <c r="G17" s="23">
        <v>1E+30</v>
      </c>
      <c r="H17" s="23">
        <v>95.000000000000242</v>
      </c>
    </row>
    <row r="18" spans="2:9" ht="15" thickBot="1" x14ac:dyDescent="0.35">
      <c r="B18" s="24" t="s">
        <v>93</v>
      </c>
      <c r="C18" s="24" t="s">
        <v>95</v>
      </c>
      <c r="D18" s="24">
        <v>300</v>
      </c>
      <c r="E18" s="24">
        <v>102.5</v>
      </c>
      <c r="F18" s="24">
        <v>300</v>
      </c>
      <c r="G18" s="24">
        <v>300</v>
      </c>
      <c r="H18" s="24">
        <v>99.999999999999631</v>
      </c>
    </row>
    <row r="20" spans="2:9" ht="15" thickBot="1" x14ac:dyDescent="0.35">
      <c r="B20" s="31" t="s">
        <v>79</v>
      </c>
    </row>
    <row r="21" spans="2:9" x14ac:dyDescent="0.3">
      <c r="B21" s="57" t="s">
        <v>103</v>
      </c>
      <c r="C21" s="58"/>
      <c r="D21" s="58"/>
      <c r="E21" s="58"/>
      <c r="F21" s="58"/>
      <c r="G21" s="58"/>
      <c r="H21" s="58"/>
      <c r="I21" s="59"/>
    </row>
    <row r="22" spans="2:9" x14ac:dyDescent="0.3">
      <c r="B22" s="52" t="s">
        <v>104</v>
      </c>
      <c r="C22" s="56"/>
      <c r="D22" s="56"/>
      <c r="E22" s="56"/>
      <c r="F22" s="56"/>
      <c r="G22" s="56"/>
      <c r="H22" s="56"/>
      <c r="I22" s="53"/>
    </row>
    <row r="23" spans="2:9" x14ac:dyDescent="0.3">
      <c r="B23" s="52" t="s">
        <v>120</v>
      </c>
      <c r="C23" s="56"/>
      <c r="D23" s="56"/>
      <c r="E23" s="56"/>
      <c r="F23" s="56"/>
      <c r="G23" s="56"/>
      <c r="H23" s="56"/>
      <c r="I23" s="53"/>
    </row>
    <row r="24" spans="2:9" x14ac:dyDescent="0.3">
      <c r="B24" s="52" t="s">
        <v>121</v>
      </c>
      <c r="C24" s="56"/>
      <c r="D24" s="56"/>
      <c r="E24" s="56"/>
      <c r="F24" s="56"/>
      <c r="G24" s="56"/>
      <c r="H24" s="56"/>
      <c r="I24" s="53"/>
    </row>
    <row r="25" spans="2:9" x14ac:dyDescent="0.3">
      <c r="B25" s="52" t="s">
        <v>105</v>
      </c>
      <c r="C25" s="4"/>
      <c r="D25" s="4"/>
      <c r="E25" s="4"/>
      <c r="F25" s="4"/>
      <c r="G25" s="4"/>
      <c r="H25" s="4"/>
      <c r="I25" s="53"/>
    </row>
    <row r="26" spans="2:9" x14ac:dyDescent="0.3">
      <c r="B26" s="52" t="s">
        <v>106</v>
      </c>
      <c r="C26" s="4"/>
      <c r="D26" s="4"/>
      <c r="E26" s="4"/>
      <c r="F26" s="4"/>
      <c r="G26" s="4"/>
      <c r="H26" s="4"/>
      <c r="I26" s="53"/>
    </row>
    <row r="27" spans="2:9" ht="15" thickBot="1" x14ac:dyDescent="0.35">
      <c r="B27" s="60" t="s">
        <v>107</v>
      </c>
      <c r="C27" s="54"/>
      <c r="D27" s="54"/>
      <c r="E27" s="54"/>
      <c r="F27" s="54"/>
      <c r="G27" s="54"/>
      <c r="H27" s="54"/>
      <c r="I27" s="5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H27"/>
  <sheetViews>
    <sheetView workbookViewId="0"/>
  </sheetViews>
  <sheetFormatPr defaultColWidth="9.109375" defaultRowHeight="14.4" x14ac:dyDescent="0.3"/>
  <cols>
    <col min="1" max="1" width="30.33203125" style="1" customWidth="1"/>
    <col min="2" max="2" width="6.88671875" style="1" customWidth="1"/>
    <col min="3" max="3" width="11.21875" style="1" customWidth="1"/>
    <col min="4" max="4" width="13" style="1" customWidth="1"/>
    <col min="5" max="7" width="9.109375" style="1"/>
    <col min="8" max="8" width="14.21875" style="1" customWidth="1"/>
    <col min="9" max="16384" width="9.109375" style="1"/>
  </cols>
  <sheetData>
    <row r="1" spans="1:7" x14ac:dyDescent="0.3">
      <c r="A1" s="41" t="s">
        <v>80</v>
      </c>
      <c r="B1" s="7"/>
      <c r="C1" s="7"/>
      <c r="D1" s="7"/>
      <c r="E1" s="7"/>
      <c r="F1" s="7"/>
      <c r="G1" s="7"/>
    </row>
    <row r="2" spans="1:7" x14ac:dyDescent="0.3">
      <c r="A2" s="8"/>
      <c r="B2" s="8"/>
      <c r="C2" s="7"/>
      <c r="D2" s="7"/>
      <c r="E2" s="9" t="s">
        <v>5</v>
      </c>
      <c r="F2" s="7"/>
      <c r="G2" s="7"/>
    </row>
    <row r="3" spans="1:7" x14ac:dyDescent="0.3">
      <c r="A3" s="10" t="s">
        <v>22</v>
      </c>
      <c r="B3" s="8"/>
      <c r="C3" s="9" t="s">
        <v>17</v>
      </c>
      <c r="D3" s="7" t="s">
        <v>18</v>
      </c>
      <c r="E3" s="7" t="s">
        <v>19</v>
      </c>
      <c r="F3" s="7" t="s">
        <v>20</v>
      </c>
      <c r="G3" s="7" t="s">
        <v>21</v>
      </c>
    </row>
    <row r="4" spans="1:7" x14ac:dyDescent="0.3">
      <c r="A4" s="11" t="s">
        <v>63</v>
      </c>
      <c r="B4" s="11" t="s">
        <v>14</v>
      </c>
      <c r="C4" s="12">
        <v>300</v>
      </c>
      <c r="D4" s="13">
        <v>260</v>
      </c>
      <c r="E4" s="14">
        <v>0.3</v>
      </c>
      <c r="F4" s="14">
        <v>0.4</v>
      </c>
      <c r="G4" s="14">
        <v>0.3</v>
      </c>
    </row>
    <row r="5" spans="1:7" x14ac:dyDescent="0.3">
      <c r="A5" s="11" t="s">
        <v>64</v>
      </c>
      <c r="B5" s="11" t="s">
        <v>15</v>
      </c>
      <c r="C5" s="12">
        <v>530</v>
      </c>
      <c r="D5" s="13">
        <v>180</v>
      </c>
      <c r="E5" s="14">
        <v>0.35</v>
      </c>
      <c r="F5" s="14">
        <v>0.35</v>
      </c>
      <c r="G5" s="14">
        <v>0.3</v>
      </c>
    </row>
    <row r="6" spans="1:7" x14ac:dyDescent="0.3">
      <c r="A6" s="11" t="s">
        <v>65</v>
      </c>
      <c r="B6" s="11" t="s">
        <v>16</v>
      </c>
      <c r="C6" s="12">
        <v>502</v>
      </c>
      <c r="D6" s="13">
        <v>150</v>
      </c>
      <c r="E6" s="14">
        <v>0.25</v>
      </c>
      <c r="F6" s="14">
        <v>0.25</v>
      </c>
      <c r="G6" s="14">
        <v>0.5</v>
      </c>
    </row>
    <row r="7" spans="1:7" x14ac:dyDescent="0.3">
      <c r="A7" s="7"/>
      <c r="B7" s="7"/>
      <c r="C7" s="9"/>
      <c r="D7" s="9"/>
      <c r="E7" s="9"/>
      <c r="F7" s="9"/>
      <c r="G7" s="9"/>
    </row>
    <row r="8" spans="1:7" x14ac:dyDescent="0.3">
      <c r="A8" s="15" t="s">
        <v>23</v>
      </c>
      <c r="B8" s="7"/>
      <c r="C8" s="9"/>
      <c r="D8" s="9"/>
      <c r="E8" s="9"/>
      <c r="F8" s="9"/>
      <c r="G8" s="9"/>
    </row>
    <row r="9" spans="1:7" x14ac:dyDescent="0.3">
      <c r="A9" s="16" t="s">
        <v>58</v>
      </c>
      <c r="B9" s="17"/>
      <c r="C9" s="26">
        <f>SUMPRODUCT(D4:D6*C4:C6)</f>
        <v>248700</v>
      </c>
      <c r="D9" s="9"/>
      <c r="E9" s="9"/>
      <c r="F9" s="9"/>
      <c r="G9" s="9"/>
    </row>
    <row r="10" spans="1:7" x14ac:dyDescent="0.3">
      <c r="A10" s="16"/>
      <c r="B10" s="17"/>
      <c r="C10" s="9"/>
      <c r="D10" s="9"/>
      <c r="E10" s="9"/>
      <c r="F10" s="9"/>
      <c r="G10" s="9"/>
    </row>
    <row r="11" spans="1:7" x14ac:dyDescent="0.3">
      <c r="A11" s="18" t="s">
        <v>24</v>
      </c>
      <c r="B11" s="19" t="s">
        <v>25</v>
      </c>
      <c r="C11" s="20"/>
      <c r="D11" s="20" t="s">
        <v>26</v>
      </c>
      <c r="E11" s="9"/>
      <c r="F11" s="9"/>
      <c r="G11" s="9"/>
    </row>
    <row r="12" spans="1:7" x14ac:dyDescent="0.3">
      <c r="A12" s="16" t="s">
        <v>83</v>
      </c>
      <c r="B12" s="21">
        <f>SUMPRODUCT(E4:E6*C4:C6)</f>
        <v>401</v>
      </c>
      <c r="C12" s="9" t="s">
        <v>4</v>
      </c>
      <c r="D12" s="22">
        <v>400</v>
      </c>
      <c r="E12" s="9"/>
      <c r="F12" s="9"/>
      <c r="G12" s="9"/>
    </row>
    <row r="13" spans="1:7" x14ac:dyDescent="0.3">
      <c r="A13" s="16" t="s">
        <v>62</v>
      </c>
      <c r="B13" s="22">
        <f>SUMPRODUCT(F4:F6*C4:C6)</f>
        <v>431</v>
      </c>
      <c r="C13" s="9" t="s">
        <v>4</v>
      </c>
      <c r="D13" s="22">
        <v>300</v>
      </c>
      <c r="E13" s="9"/>
      <c r="F13" s="9"/>
      <c r="G13" s="7"/>
    </row>
    <row r="14" spans="1:7" x14ac:dyDescent="0.3">
      <c r="A14" s="16" t="s">
        <v>84</v>
      </c>
      <c r="B14" s="22">
        <f>SUMPRODUCT(G4:G6*C4:C6)</f>
        <v>500</v>
      </c>
      <c r="C14" s="9" t="s">
        <v>4</v>
      </c>
      <c r="D14" s="22">
        <v>500</v>
      </c>
      <c r="E14" s="9"/>
      <c r="F14" s="9"/>
      <c r="G14" s="7"/>
    </row>
    <row r="15" spans="1:7" x14ac:dyDescent="0.3">
      <c r="A15" s="16" t="s">
        <v>85</v>
      </c>
      <c r="B15" s="22">
        <f>C4</f>
        <v>300</v>
      </c>
      <c r="C15" s="9" t="s">
        <v>3</v>
      </c>
      <c r="D15" s="22">
        <v>600</v>
      </c>
      <c r="E15" s="9"/>
      <c r="F15" s="9"/>
      <c r="G15" s="7"/>
    </row>
    <row r="16" spans="1:7" x14ac:dyDescent="0.3">
      <c r="A16" s="16" t="s">
        <v>86</v>
      </c>
      <c r="B16" s="22">
        <f>C5</f>
        <v>530</v>
      </c>
      <c r="C16" s="9" t="s">
        <v>3</v>
      </c>
      <c r="D16" s="22">
        <v>600</v>
      </c>
      <c r="E16" s="9"/>
      <c r="F16" s="9"/>
      <c r="G16" s="7"/>
    </row>
    <row r="17" spans="1:8" x14ac:dyDescent="0.3">
      <c r="A17" s="16" t="s">
        <v>87</v>
      </c>
      <c r="B17" s="22">
        <f>C6</f>
        <v>502</v>
      </c>
      <c r="C17" s="9" t="s">
        <v>3</v>
      </c>
      <c r="D17" s="22">
        <v>600</v>
      </c>
      <c r="E17" s="9"/>
      <c r="F17" s="9"/>
      <c r="G17" s="7"/>
    </row>
    <row r="18" spans="1:8" x14ac:dyDescent="0.3">
      <c r="A18" s="16" t="s">
        <v>94</v>
      </c>
      <c r="B18" s="22">
        <f>C4</f>
        <v>300</v>
      </c>
      <c r="C18" s="9" t="s">
        <v>4</v>
      </c>
      <c r="D18" s="22">
        <v>300</v>
      </c>
      <c r="E18" s="9"/>
      <c r="F18" s="9"/>
      <c r="G18" s="7"/>
    </row>
    <row r="19" spans="1:8" x14ac:dyDescent="0.3">
      <c r="A19" s="16" t="s">
        <v>96</v>
      </c>
      <c r="B19" s="22">
        <f>C5</f>
        <v>530</v>
      </c>
      <c r="C19" s="9" t="s">
        <v>4</v>
      </c>
      <c r="D19" s="22">
        <v>530</v>
      </c>
    </row>
    <row r="21" spans="1:8" ht="15" thickBot="1" x14ac:dyDescent="0.35">
      <c r="A21" s="41" t="s">
        <v>81</v>
      </c>
    </row>
    <row r="22" spans="1:8" x14ac:dyDescent="0.3">
      <c r="A22" s="43" t="s">
        <v>97</v>
      </c>
      <c r="B22" s="61"/>
      <c r="C22" s="61"/>
      <c r="D22" s="61"/>
      <c r="E22" s="61"/>
      <c r="F22" s="61"/>
      <c r="G22" s="61"/>
      <c r="H22" s="62"/>
    </row>
    <row r="23" spans="1:8" x14ac:dyDescent="0.3">
      <c r="A23" s="45" t="s">
        <v>122</v>
      </c>
      <c r="B23" s="46"/>
      <c r="C23" s="46"/>
      <c r="D23" s="46"/>
      <c r="E23" s="46"/>
      <c r="F23" s="46"/>
      <c r="G23" s="46"/>
      <c r="H23" s="63"/>
    </row>
    <row r="24" spans="1:8" x14ac:dyDescent="0.3">
      <c r="A24" s="45" t="s">
        <v>135</v>
      </c>
      <c r="B24" s="46"/>
      <c r="C24" s="46"/>
      <c r="D24" s="46"/>
      <c r="E24" s="46"/>
      <c r="F24" s="46"/>
      <c r="G24" s="46"/>
      <c r="H24" s="63"/>
    </row>
    <row r="25" spans="1:8" x14ac:dyDescent="0.3">
      <c r="A25" s="45" t="s">
        <v>123</v>
      </c>
      <c r="B25" s="46"/>
      <c r="C25" s="46"/>
      <c r="D25" s="46"/>
      <c r="E25" s="46"/>
      <c r="F25" s="46"/>
      <c r="G25" s="46"/>
      <c r="H25" s="63"/>
    </row>
    <row r="26" spans="1:8" x14ac:dyDescent="0.3">
      <c r="A26" s="45" t="s">
        <v>136</v>
      </c>
      <c r="B26" s="46"/>
      <c r="C26" s="46"/>
      <c r="D26" s="46"/>
      <c r="E26" s="46"/>
      <c r="F26" s="46"/>
      <c r="G26" s="46"/>
      <c r="H26" s="63"/>
    </row>
    <row r="27" spans="1:8" ht="15" thickBot="1" x14ac:dyDescent="0.35">
      <c r="A27" s="49" t="s">
        <v>124</v>
      </c>
      <c r="B27" s="64"/>
      <c r="C27" s="64"/>
      <c r="D27" s="64"/>
      <c r="E27" s="64"/>
      <c r="F27" s="64"/>
      <c r="G27" s="64"/>
      <c r="H27" s="65"/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>
    <oddFooter>&amp;CProblem 2.16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B15"/>
  <sheetViews>
    <sheetView workbookViewId="0"/>
  </sheetViews>
  <sheetFormatPr defaultRowHeight="14.4" x14ac:dyDescent="0.3"/>
  <sheetData>
    <row r="1" spans="1:2" x14ac:dyDescent="0.3">
      <c r="A1">
        <v>1</v>
      </c>
    </row>
    <row r="2" spans="1:2" x14ac:dyDescent="0.3">
      <c r="A2" t="s">
        <v>9</v>
      </c>
    </row>
    <row r="3" spans="1:2" x14ac:dyDescent="0.3">
      <c r="A3">
        <v>1</v>
      </c>
    </row>
    <row r="4" spans="1:2" x14ac:dyDescent="0.3">
      <c r="A4">
        <v>0.02</v>
      </c>
    </row>
    <row r="5" spans="1:2" x14ac:dyDescent="0.3">
      <c r="A5">
        <v>0.2</v>
      </c>
    </row>
    <row r="6" spans="1:2" x14ac:dyDescent="0.3">
      <c r="A6">
        <v>0.02</v>
      </c>
    </row>
    <row r="8" spans="1:2" x14ac:dyDescent="0.3">
      <c r="A8" s="2"/>
      <c r="B8" s="2"/>
    </row>
    <row r="9" spans="1:2" x14ac:dyDescent="0.3">
      <c r="A9" t="s">
        <v>10</v>
      </c>
    </row>
    <row r="10" spans="1:2" x14ac:dyDescent="0.3">
      <c r="A10" t="s">
        <v>11</v>
      </c>
    </row>
    <row r="15" spans="1:2" x14ac:dyDescent="0.3">
      <c r="B1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B15"/>
  <sheetViews>
    <sheetView workbookViewId="0"/>
  </sheetViews>
  <sheetFormatPr defaultRowHeight="14.4" x14ac:dyDescent="0.3"/>
  <sheetData>
    <row r="1" spans="1:2" x14ac:dyDescent="0.3">
      <c r="A1">
        <v>1</v>
      </c>
    </row>
    <row r="2" spans="1:2" x14ac:dyDescent="0.3">
      <c r="A2" t="s">
        <v>6</v>
      </c>
    </row>
    <row r="3" spans="1:2" x14ac:dyDescent="0.3">
      <c r="A3">
        <v>1</v>
      </c>
    </row>
    <row r="4" spans="1:2" x14ac:dyDescent="0.3">
      <c r="A4">
        <v>0.02</v>
      </c>
    </row>
    <row r="5" spans="1:2" x14ac:dyDescent="0.3">
      <c r="A5">
        <v>0.2</v>
      </c>
    </row>
    <row r="6" spans="1:2" x14ac:dyDescent="0.3">
      <c r="A6">
        <v>0.02</v>
      </c>
    </row>
    <row r="8" spans="1:2" x14ac:dyDescent="0.3">
      <c r="A8" s="2"/>
      <c r="B8" s="2"/>
    </row>
    <row r="9" spans="1:2" x14ac:dyDescent="0.3">
      <c r="A9" t="s">
        <v>7</v>
      </c>
    </row>
    <row r="10" spans="1:2" x14ac:dyDescent="0.3">
      <c r="A10" t="s">
        <v>8</v>
      </c>
    </row>
    <row r="15" spans="1:2" x14ac:dyDescent="0.3">
      <c r="B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5"/>
  <sheetViews>
    <sheetView workbookViewId="0"/>
  </sheetViews>
  <sheetFormatPr defaultRowHeight="14.4" x14ac:dyDescent="0.3"/>
  <sheetData>
    <row r="1" spans="1:2" x14ac:dyDescent="0.3">
      <c r="A1">
        <v>1</v>
      </c>
    </row>
    <row r="2" spans="1:2" x14ac:dyDescent="0.3">
      <c r="A2" t="s">
        <v>44</v>
      </c>
    </row>
    <row r="3" spans="1:2" x14ac:dyDescent="0.3">
      <c r="A3">
        <v>1</v>
      </c>
    </row>
    <row r="4" spans="1:2" x14ac:dyDescent="0.3">
      <c r="A4">
        <v>250</v>
      </c>
    </row>
    <row r="5" spans="1:2" x14ac:dyDescent="0.3">
      <c r="A5">
        <v>350</v>
      </c>
    </row>
    <row r="6" spans="1:2" x14ac:dyDescent="0.3">
      <c r="A6">
        <v>10</v>
      </c>
    </row>
    <row r="8" spans="1:2" x14ac:dyDescent="0.3">
      <c r="A8" s="2"/>
      <c r="B8" s="2"/>
    </row>
    <row r="9" spans="1:2" x14ac:dyDescent="0.3">
      <c r="A9" t="s">
        <v>45</v>
      </c>
    </row>
    <row r="10" spans="1:2" x14ac:dyDescent="0.3">
      <c r="A10" t="s">
        <v>46</v>
      </c>
    </row>
    <row r="15" spans="1:2" x14ac:dyDescent="0.3">
      <c r="B1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5"/>
  <sheetViews>
    <sheetView workbookViewId="0"/>
  </sheetViews>
  <sheetFormatPr defaultRowHeight="14.4" x14ac:dyDescent="0.3"/>
  <sheetData>
    <row r="1" spans="1:2" x14ac:dyDescent="0.3">
      <c r="A1">
        <v>1</v>
      </c>
    </row>
    <row r="2" spans="1:2" x14ac:dyDescent="0.3">
      <c r="A2" t="s">
        <v>44</v>
      </c>
    </row>
    <row r="3" spans="1:2" x14ac:dyDescent="0.3">
      <c r="A3">
        <v>1</v>
      </c>
    </row>
    <row r="4" spans="1:2" x14ac:dyDescent="0.3">
      <c r="A4">
        <v>200</v>
      </c>
    </row>
    <row r="5" spans="1:2" x14ac:dyDescent="0.3">
      <c r="A5">
        <v>400</v>
      </c>
    </row>
    <row r="6" spans="1:2" x14ac:dyDescent="0.3">
      <c r="A6">
        <v>10</v>
      </c>
    </row>
    <row r="8" spans="1:2" x14ac:dyDescent="0.3">
      <c r="A8" s="2"/>
      <c r="B8" s="2"/>
    </row>
    <row r="9" spans="1:2" x14ac:dyDescent="0.3">
      <c r="A9" t="s">
        <v>45</v>
      </c>
    </row>
    <row r="10" spans="1:2" x14ac:dyDescent="0.3">
      <c r="A10" t="s">
        <v>109</v>
      </c>
    </row>
    <row r="15" spans="1:2" x14ac:dyDescent="0.3">
      <c r="B1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EEBE-DA49-4202-BC53-54DDADC0CD26}">
  <dimension ref="A1:K31"/>
  <sheetViews>
    <sheetView workbookViewId="0"/>
  </sheetViews>
  <sheetFormatPr defaultRowHeight="14.4" x14ac:dyDescent="0.3"/>
  <cols>
    <col min="2" max="2" width="10" bestFit="1" customWidth="1"/>
  </cols>
  <sheetData>
    <row r="1" spans="1:11" x14ac:dyDescent="0.3">
      <c r="A1" s="41" t="s">
        <v>108</v>
      </c>
      <c r="K1" s="6" t="str">
        <f>CONCATENATE("Sensitivity of ",$K$4," to ","Supplier 1 Valves")</f>
        <v>Sensitivity of $C$9 to Supplier 1 Valves</v>
      </c>
    </row>
    <row r="3" spans="1:11" x14ac:dyDescent="0.3">
      <c r="A3" t="s">
        <v>110</v>
      </c>
      <c r="K3" t="s">
        <v>13</v>
      </c>
    </row>
    <row r="4" spans="1:11" ht="27.6" x14ac:dyDescent="0.3">
      <c r="B4" s="3" t="s">
        <v>45</v>
      </c>
      <c r="J4" s="6">
        <f>MATCH($K$4,OutputAddresses,0)</f>
        <v>1</v>
      </c>
      <c r="K4" s="5" t="s">
        <v>45</v>
      </c>
    </row>
    <row r="5" spans="1:11" x14ac:dyDescent="0.3">
      <c r="A5" s="25">
        <v>200</v>
      </c>
      <c r="B5" s="27">
        <v>238000.00000000003</v>
      </c>
      <c r="K5">
        <f>INDEX(OutputValues,1,$J$4)</f>
        <v>238000.00000000003</v>
      </c>
    </row>
    <row r="6" spans="1:11" x14ac:dyDescent="0.3">
      <c r="A6" s="25">
        <v>210</v>
      </c>
      <c r="B6" s="28">
        <v>239025.00000000003</v>
      </c>
      <c r="K6">
        <f>INDEX(OutputValues,2,$J$4)</f>
        <v>239025.00000000003</v>
      </c>
    </row>
    <row r="7" spans="1:11" x14ac:dyDescent="0.3">
      <c r="A7" s="25">
        <v>220</v>
      </c>
      <c r="B7" s="28">
        <v>240050.00000000003</v>
      </c>
      <c r="K7">
        <f>INDEX(OutputValues,3,$J$4)</f>
        <v>240050.00000000003</v>
      </c>
    </row>
    <row r="8" spans="1:11" x14ac:dyDescent="0.3">
      <c r="A8" s="25">
        <v>230</v>
      </c>
      <c r="B8" s="28">
        <v>241075.00000000003</v>
      </c>
      <c r="K8">
        <f>INDEX(OutputValues,4,$J$4)</f>
        <v>241075.00000000003</v>
      </c>
    </row>
    <row r="9" spans="1:11" x14ac:dyDescent="0.3">
      <c r="A9" s="25">
        <v>240</v>
      </c>
      <c r="B9" s="28">
        <v>242100.00000000003</v>
      </c>
      <c r="K9">
        <f>INDEX(OutputValues,5,$J$4)</f>
        <v>242100.00000000003</v>
      </c>
    </row>
    <row r="10" spans="1:11" x14ac:dyDescent="0.3">
      <c r="A10" s="25">
        <v>250</v>
      </c>
      <c r="B10" s="28">
        <v>243125.00000000003</v>
      </c>
      <c r="K10">
        <f>INDEX(OutputValues,6,$J$4)</f>
        <v>243125.00000000003</v>
      </c>
    </row>
    <row r="11" spans="1:11" x14ac:dyDescent="0.3">
      <c r="A11" s="25">
        <v>260</v>
      </c>
      <c r="B11" s="28">
        <v>244150.00000000003</v>
      </c>
      <c r="K11">
        <f>INDEX(OutputValues,7,$J$4)</f>
        <v>244150.00000000003</v>
      </c>
    </row>
    <row r="12" spans="1:11" x14ac:dyDescent="0.3">
      <c r="A12" s="25">
        <v>270</v>
      </c>
      <c r="B12" s="28">
        <v>245175.00000000003</v>
      </c>
      <c r="K12">
        <f>INDEX(OutputValues,8,$J$4)</f>
        <v>245175.00000000003</v>
      </c>
    </row>
    <row r="13" spans="1:11" x14ac:dyDescent="0.3">
      <c r="A13" s="25">
        <v>280</v>
      </c>
      <c r="B13" s="28">
        <v>246200.00000000003</v>
      </c>
      <c r="K13">
        <f>INDEX(OutputValues,9,$J$4)</f>
        <v>246200.00000000003</v>
      </c>
    </row>
    <row r="14" spans="1:11" x14ac:dyDescent="0.3">
      <c r="A14" s="25">
        <v>290</v>
      </c>
      <c r="B14" s="28">
        <v>247225.00000000003</v>
      </c>
      <c r="K14">
        <f>INDEX(OutputValues,10,$J$4)</f>
        <v>247225.00000000003</v>
      </c>
    </row>
    <row r="15" spans="1:11" x14ac:dyDescent="0.3">
      <c r="A15" s="25">
        <v>300</v>
      </c>
      <c r="B15" s="28">
        <v>248700</v>
      </c>
      <c r="K15">
        <f>INDEX(OutputValues,11,$J$4)</f>
        <v>248700</v>
      </c>
    </row>
    <row r="16" spans="1:11" x14ac:dyDescent="0.3">
      <c r="A16" s="25">
        <v>310</v>
      </c>
      <c r="B16" s="28">
        <v>250399.99999999997</v>
      </c>
      <c r="K16">
        <f>INDEX(OutputValues,12,$J$4)</f>
        <v>250399.99999999997</v>
      </c>
    </row>
    <row r="17" spans="1:11" x14ac:dyDescent="0.3">
      <c r="A17" s="25">
        <v>320</v>
      </c>
      <c r="B17" s="28">
        <v>252100</v>
      </c>
      <c r="K17">
        <f>INDEX(OutputValues,13,$J$4)</f>
        <v>252100</v>
      </c>
    </row>
    <row r="18" spans="1:11" x14ac:dyDescent="0.3">
      <c r="A18" s="25">
        <v>330</v>
      </c>
      <c r="B18" s="28">
        <v>253800</v>
      </c>
      <c r="K18">
        <f>INDEX(OutputValues,14,$J$4)</f>
        <v>253800</v>
      </c>
    </row>
    <row r="19" spans="1:11" x14ac:dyDescent="0.3">
      <c r="A19" s="25">
        <v>340</v>
      </c>
      <c r="B19" s="28">
        <v>255500</v>
      </c>
      <c r="K19">
        <f>INDEX(OutputValues,15,$J$4)</f>
        <v>255500</v>
      </c>
    </row>
    <row r="20" spans="1:11" x14ac:dyDescent="0.3">
      <c r="A20" s="25">
        <v>350</v>
      </c>
      <c r="B20" s="28">
        <v>257200</v>
      </c>
      <c r="K20">
        <f>INDEX(OutputValues,16,$J$4)</f>
        <v>257200</v>
      </c>
    </row>
    <row r="21" spans="1:11" x14ac:dyDescent="0.3">
      <c r="A21" s="25">
        <v>360</v>
      </c>
      <c r="B21" s="28">
        <v>258900</v>
      </c>
      <c r="K21">
        <f>INDEX(OutputValues,17,$J$4)</f>
        <v>258900</v>
      </c>
    </row>
    <row r="22" spans="1:11" x14ac:dyDescent="0.3">
      <c r="A22" s="25">
        <v>370</v>
      </c>
      <c r="B22" s="28">
        <v>260600</v>
      </c>
      <c r="K22">
        <f>INDEX(OutputValues,18,$J$4)</f>
        <v>260600</v>
      </c>
    </row>
    <row r="23" spans="1:11" x14ac:dyDescent="0.3">
      <c r="A23" s="25">
        <v>380</v>
      </c>
      <c r="B23" s="28">
        <v>262300</v>
      </c>
      <c r="K23">
        <f>INDEX(OutputValues,19,$J$4)</f>
        <v>262300</v>
      </c>
    </row>
    <row r="24" spans="1:11" x14ac:dyDescent="0.3">
      <c r="A24" s="25">
        <v>390</v>
      </c>
      <c r="B24" s="28">
        <v>264000</v>
      </c>
      <c r="K24">
        <f>INDEX(OutputValues,20,$J$4)</f>
        <v>264000</v>
      </c>
    </row>
    <row r="25" spans="1:11" x14ac:dyDescent="0.3">
      <c r="A25" s="25">
        <v>400</v>
      </c>
      <c r="B25" s="29">
        <v>265700</v>
      </c>
      <c r="K25">
        <f>INDEX(OutputValues,21,$J$4)</f>
        <v>265700</v>
      </c>
    </row>
    <row r="27" spans="1:11" ht="15" thickBot="1" x14ac:dyDescent="0.35">
      <c r="A27" s="31" t="s">
        <v>82</v>
      </c>
    </row>
    <row r="28" spans="1:11" x14ac:dyDescent="0.3">
      <c r="A28" s="57" t="s">
        <v>137</v>
      </c>
      <c r="B28" s="58"/>
      <c r="C28" s="58"/>
      <c r="D28" s="58"/>
      <c r="E28" s="58"/>
      <c r="F28" s="58"/>
      <c r="G28" s="58"/>
      <c r="H28" s="58"/>
      <c r="I28" s="58"/>
      <c r="J28" s="58"/>
      <c r="K28" s="66"/>
    </row>
    <row r="29" spans="1:11" x14ac:dyDescent="0.3">
      <c r="A29" s="52" t="s">
        <v>138</v>
      </c>
      <c r="B29" s="56"/>
      <c r="C29" s="56"/>
      <c r="D29" s="56"/>
      <c r="E29" s="56"/>
      <c r="F29" s="56"/>
      <c r="G29" s="56"/>
      <c r="H29" s="4"/>
      <c r="I29" s="56"/>
      <c r="J29" s="56"/>
      <c r="K29" s="67"/>
    </row>
    <row r="30" spans="1:11" x14ac:dyDescent="0.3">
      <c r="A30" s="52" t="s">
        <v>125</v>
      </c>
      <c r="B30" s="4"/>
      <c r="C30" s="4"/>
      <c r="D30" s="4"/>
      <c r="E30" s="4"/>
      <c r="F30" s="4"/>
      <c r="G30" s="4"/>
      <c r="H30" s="4"/>
      <c r="I30" s="4"/>
      <c r="J30" s="56"/>
      <c r="K30" s="67"/>
    </row>
    <row r="31" spans="1:11" ht="15" thickBot="1" x14ac:dyDescent="0.35">
      <c r="A31" s="60" t="s">
        <v>126</v>
      </c>
      <c r="B31" s="82"/>
      <c r="C31" s="82"/>
      <c r="D31" s="82"/>
      <c r="E31" s="82"/>
      <c r="F31" s="82"/>
      <c r="G31" s="82"/>
      <c r="H31" s="82"/>
      <c r="I31" s="82"/>
      <c r="J31" s="54"/>
      <c r="K31" s="55"/>
    </row>
  </sheetData>
  <dataValidations count="1">
    <dataValidation type="list" allowBlank="1" showInputMessage="1" showErrorMessage="1" sqref="K4" xr:uid="{AA2C60D7-E6CC-46C3-92B8-562442FC0E73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Q1_model_formulation</vt:lpstr>
      <vt:lpstr>Q2_model_solution</vt:lpstr>
      <vt:lpstr>Q3_sensitivity</vt:lpstr>
      <vt:lpstr>Q4_revised_model</vt:lpstr>
      <vt:lpstr>Q5_SolverTable</vt:lpstr>
      <vt:lpstr>Q5_SolverTable!ChartData</vt:lpstr>
      <vt:lpstr>Q5_SolverTable!InputValues</vt:lpstr>
      <vt:lpstr>Q5_SolverTable!OutputAddresses</vt:lpstr>
      <vt:lpstr>Q5_SolverTable!OutputValues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Zinovy Radovilsky</cp:lastModifiedBy>
  <cp:lastPrinted>1995-12-15T15:04:07Z</cp:lastPrinted>
  <dcterms:created xsi:type="dcterms:W3CDTF">1995-12-14T13:57:12Z</dcterms:created>
  <dcterms:modified xsi:type="dcterms:W3CDTF">2022-04-15T07:32:08Z</dcterms:modified>
</cp:coreProperties>
</file>