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STSC\Desktop\"/>
    </mc:Choice>
  </mc:AlternateContent>
  <xr:revisionPtr revIDLastSave="0" documentId="13_ncr:1_{40C75D6E-7F67-4B6F-B7CD-FA92111D775A}" xr6:coauthVersionLast="36" xr6:coauthVersionMax="36" xr10:uidLastSave="{00000000-0000-0000-0000-000000000000}"/>
  <bookViews>
    <workbookView xWindow="0" yWindow="0" windowWidth="19200" windowHeight="6930" xr2:uid="{C8264B06-F4F8-4654-AC9B-523E65965603}"/>
  </bookViews>
  <sheets>
    <sheet name="Q1" sheetId="1" r:id="rId1"/>
    <sheet name="Q2" sheetId="2" r:id="rId2"/>
    <sheet name="Q3" sheetId="3" r:id="rId3"/>
    <sheet name="Q4" sheetId="5" r:id="rId4"/>
    <sheet name="Q4_STS" sheetId="6" state="veryHidden" r:id="rId5"/>
    <sheet name="Q5" sheetId="7" r:id="rId6"/>
  </sheets>
  <definedNames>
    <definedName name="ChartData" localSheetId="5">'Q5'!$K$5:$K$25</definedName>
    <definedName name="InputValues" localSheetId="5">'Q5'!$A$5:$A$25</definedName>
    <definedName name="OutputAddresses" localSheetId="5">'Q5'!$B$4</definedName>
    <definedName name="OutputValues" localSheetId="5">'Q5'!$B$5:$B$25</definedName>
    <definedName name="solver_adj" localSheetId="1" hidden="1">'Q2'!$C$4:$C$6</definedName>
    <definedName name="solver_adj" localSheetId="3" hidden="1">'Q4'!$C$3:$C$5</definedName>
    <definedName name="solver_cvg" localSheetId="1" hidden="1">0.0001</definedName>
    <definedName name="solver_cvg" localSheetId="3" hidden="1">0.0001</definedName>
    <definedName name="solver_drv" localSheetId="1" hidden="1">1</definedName>
    <definedName name="solver_drv" localSheetId="3" hidden="1">1</definedName>
    <definedName name="solver_eng" localSheetId="1" hidden="1">2</definedName>
    <definedName name="solver_eng" localSheetId="3" hidden="1">2</definedName>
    <definedName name="solver_est" localSheetId="1" hidden="1">1</definedName>
    <definedName name="solver_est" localSheetId="3" hidden="1">1</definedName>
    <definedName name="solver_itr" localSheetId="1" hidden="1">2147483647</definedName>
    <definedName name="solver_itr" localSheetId="3" hidden="1">2147483647</definedName>
    <definedName name="solver_lhs1" localSheetId="1" hidden="1">'Q2'!$B$13:$B$15</definedName>
    <definedName name="solver_lhs1" localSheetId="3" hidden="1">'Q4'!$B$12:$B$14</definedName>
    <definedName name="solver_lhs2" localSheetId="1" hidden="1">'Q2'!$B$16:$B$18</definedName>
    <definedName name="solver_lhs2" localSheetId="3" hidden="1">'Q4'!$B$15:$B$17</definedName>
    <definedName name="solver_lhs3" localSheetId="1" hidden="1">'Q2'!$B$19</definedName>
    <definedName name="solver_lhs3" localSheetId="3" hidden="1">'Q4'!$B$18:$B$19</definedName>
    <definedName name="solver_mip" localSheetId="1" hidden="1">2147483647</definedName>
    <definedName name="solver_mip" localSheetId="3" hidden="1">2147483647</definedName>
    <definedName name="solver_mni" localSheetId="1" hidden="1">30</definedName>
    <definedName name="solver_mni" localSheetId="3" hidden="1">30</definedName>
    <definedName name="solver_mrt" localSheetId="1" hidden="1">0.075</definedName>
    <definedName name="solver_mrt" localSheetId="3" hidden="1">0.075</definedName>
    <definedName name="solver_msl" localSheetId="1" hidden="1">2</definedName>
    <definedName name="solver_msl" localSheetId="3" hidden="1">2</definedName>
    <definedName name="solver_neg" localSheetId="1" hidden="1">1</definedName>
    <definedName name="solver_neg" localSheetId="3" hidden="1">1</definedName>
    <definedName name="solver_nod" localSheetId="1" hidden="1">2147483647</definedName>
    <definedName name="solver_nod" localSheetId="3" hidden="1">2147483647</definedName>
    <definedName name="solver_num" localSheetId="1" hidden="1">3</definedName>
    <definedName name="solver_num" localSheetId="3" hidden="1">3</definedName>
    <definedName name="solver_nwt" localSheetId="1" hidden="1">1</definedName>
    <definedName name="solver_nwt" localSheetId="3" hidden="1">1</definedName>
    <definedName name="solver_opt" localSheetId="1" hidden="1">'Q2'!$C$9</definedName>
    <definedName name="solver_opt" localSheetId="3" hidden="1">'Q4'!$C$8</definedName>
    <definedName name="solver_pre" localSheetId="1" hidden="1">0.000001</definedName>
    <definedName name="solver_pre" localSheetId="3" hidden="1">0.000001</definedName>
    <definedName name="solver_rbv" localSheetId="1" hidden="1">1</definedName>
    <definedName name="solver_rbv" localSheetId="3" hidden="1">1</definedName>
    <definedName name="solver_rel1" localSheetId="1" hidden="1">3</definedName>
    <definedName name="solver_rel1" localSheetId="3" hidden="1">3</definedName>
    <definedName name="solver_rel2" localSheetId="1" hidden="1">1</definedName>
    <definedName name="solver_rel2" localSheetId="3" hidden="1">1</definedName>
    <definedName name="solver_rel3" localSheetId="1" hidden="1">3</definedName>
    <definedName name="solver_rel3" localSheetId="3" hidden="1">3</definedName>
    <definedName name="solver_rhs1" localSheetId="1" hidden="1">'Q2'!$D$13:$D$15</definedName>
    <definedName name="solver_rhs1" localSheetId="3" hidden="1">'Q4'!$D$12:$D$14</definedName>
    <definedName name="solver_rhs2" localSheetId="1" hidden="1">'Q2'!$D$16:$D$18</definedName>
    <definedName name="solver_rhs2" localSheetId="3" hidden="1">'Q4'!$D$15:$D$17</definedName>
    <definedName name="solver_rhs3" localSheetId="1" hidden="1">'Q2'!$D$19</definedName>
    <definedName name="solver_rhs3" localSheetId="3" hidden="1">'Q4'!$D$18:$D$19</definedName>
    <definedName name="solver_rlx" localSheetId="1" hidden="1">2</definedName>
    <definedName name="solver_rlx" localSheetId="3" hidden="1">2</definedName>
    <definedName name="solver_rsd" localSheetId="1" hidden="1">0</definedName>
    <definedName name="solver_rsd" localSheetId="3" hidden="1">0</definedName>
    <definedName name="solver_scl" localSheetId="1" hidden="1">1</definedName>
    <definedName name="solver_scl" localSheetId="3" hidden="1">1</definedName>
    <definedName name="solver_sho" localSheetId="1" hidden="1">2</definedName>
    <definedName name="solver_sho" localSheetId="3" hidden="1">2</definedName>
    <definedName name="solver_ssz" localSheetId="1" hidden="1">100</definedName>
    <definedName name="solver_ssz" localSheetId="3" hidden="1">100</definedName>
    <definedName name="solver_tim" localSheetId="1" hidden="1">2147483647</definedName>
    <definedName name="solver_tim" localSheetId="3" hidden="1">2147483647</definedName>
    <definedName name="solver_tol" localSheetId="1" hidden="1">0.01</definedName>
    <definedName name="solver_tol" localSheetId="3" hidden="1">0.01</definedName>
    <definedName name="solver_typ" localSheetId="1" hidden="1">2</definedName>
    <definedName name="solver_typ" localSheetId="3" hidden="1">2</definedName>
    <definedName name="solver_val" localSheetId="1" hidden="1">0</definedName>
    <definedName name="solver_val" localSheetId="3" hidden="1">0</definedName>
    <definedName name="solver_ver" localSheetId="1" hidden="1">3</definedName>
    <definedName name="solver_ver" localSheetId="3"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7" l="1"/>
  <c r="K25" i="7"/>
  <c r="K24" i="7"/>
  <c r="K23" i="7"/>
  <c r="K22" i="7"/>
  <c r="K21" i="7"/>
  <c r="K20" i="7"/>
  <c r="K19" i="7"/>
  <c r="K18" i="7"/>
  <c r="K17" i="7"/>
  <c r="K16" i="7"/>
  <c r="K15" i="7"/>
  <c r="K14" i="7"/>
  <c r="K13" i="7"/>
  <c r="K12" i="7"/>
  <c r="K11" i="7"/>
  <c r="K10" i="7"/>
  <c r="K9" i="7"/>
  <c r="K8" i="7"/>
  <c r="K7" i="7"/>
  <c r="K6" i="7"/>
  <c r="K5" i="7"/>
  <c r="J4" i="7"/>
  <c r="B19" i="5"/>
  <c r="B18" i="5"/>
  <c r="B17" i="5"/>
  <c r="B16" i="5"/>
  <c r="B15" i="5"/>
  <c r="B14" i="5"/>
  <c r="B13" i="5"/>
  <c r="B12" i="5"/>
  <c r="C8" i="5"/>
  <c r="B19" i="2"/>
  <c r="B18" i="2"/>
  <c r="B17" i="2"/>
  <c r="B16" i="2"/>
  <c r="B15" i="2"/>
  <c r="B14" i="2"/>
  <c r="B13" i="2"/>
  <c r="C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STSC</author>
  </authors>
  <commentList>
    <comment ref="B5" authorId="0" shapeId="0" xr:uid="{C457D8BF-7298-46D2-818C-9AE96C6BE70E}">
      <text>
        <r>
          <rPr>
            <sz val="9"/>
            <color indexed="81"/>
            <rFont val="Tahoma"/>
            <family val="2"/>
          </rPr>
          <t>Solver found a solution. All constraints and optimality conditions are satisfied.</t>
        </r>
      </text>
    </comment>
    <comment ref="B6" authorId="0" shapeId="0" xr:uid="{1CA8E645-99D2-4BD1-AD90-531E958B001C}">
      <text>
        <r>
          <rPr>
            <sz val="9"/>
            <color indexed="81"/>
            <rFont val="Tahoma"/>
            <family val="2"/>
          </rPr>
          <t>Solver found a solution. All constraints and optimality conditions are satisfied.</t>
        </r>
      </text>
    </comment>
    <comment ref="B7" authorId="0" shapeId="0" xr:uid="{AFE3C76C-667F-4A12-8D88-065A8AE810A2}">
      <text>
        <r>
          <rPr>
            <sz val="9"/>
            <color indexed="81"/>
            <rFont val="Tahoma"/>
            <family val="2"/>
          </rPr>
          <t>Solver found a solution. All constraints and optimality conditions are satisfied.</t>
        </r>
      </text>
    </comment>
    <comment ref="B8" authorId="0" shapeId="0" xr:uid="{E623875C-9A10-414D-A3AF-F2F408482AEC}">
      <text>
        <r>
          <rPr>
            <sz val="9"/>
            <color indexed="81"/>
            <rFont val="Tahoma"/>
            <family val="2"/>
          </rPr>
          <t>Solver found a solution. All constraints and optimality conditions are satisfied.</t>
        </r>
      </text>
    </comment>
    <comment ref="B9" authorId="0" shapeId="0" xr:uid="{C0330A41-2AC9-4767-B51D-D82BB40BB262}">
      <text>
        <r>
          <rPr>
            <sz val="9"/>
            <color indexed="81"/>
            <rFont val="Tahoma"/>
            <family val="2"/>
          </rPr>
          <t>Solver found a solution. All constraints and optimality conditions are satisfied.</t>
        </r>
      </text>
    </comment>
    <comment ref="B10" authorId="0" shapeId="0" xr:uid="{6900FE1F-9D9E-44F0-92B0-FB59B49AE406}">
      <text>
        <r>
          <rPr>
            <sz val="9"/>
            <color indexed="81"/>
            <rFont val="Tahoma"/>
            <family val="2"/>
          </rPr>
          <t>Solver found a solution. All constraints and optimality conditions are satisfied.</t>
        </r>
      </text>
    </comment>
    <comment ref="B11" authorId="0" shapeId="0" xr:uid="{2F4DF66C-B4FE-4A15-86CE-748EC5A62BED}">
      <text>
        <r>
          <rPr>
            <sz val="9"/>
            <color indexed="81"/>
            <rFont val="Tahoma"/>
            <family val="2"/>
          </rPr>
          <t>Solver found a solution. All constraints and optimality conditions are satisfied.</t>
        </r>
      </text>
    </comment>
    <comment ref="B12" authorId="0" shapeId="0" xr:uid="{67EA90FE-BB22-45FE-B92A-5B9B72B3390C}">
      <text>
        <r>
          <rPr>
            <sz val="9"/>
            <color indexed="81"/>
            <rFont val="Tahoma"/>
            <family val="2"/>
          </rPr>
          <t>Solver found a solution. All constraints and optimality conditions are satisfied.</t>
        </r>
      </text>
    </comment>
    <comment ref="B13" authorId="0" shapeId="0" xr:uid="{F05FC487-6292-459A-A504-595D064B7235}">
      <text>
        <r>
          <rPr>
            <sz val="9"/>
            <color indexed="81"/>
            <rFont val="Tahoma"/>
            <family val="2"/>
          </rPr>
          <t>Solver found a solution. All constraints and optimality conditions are satisfied.</t>
        </r>
      </text>
    </comment>
    <comment ref="B14" authorId="0" shapeId="0" xr:uid="{CE38B38E-8F80-4EF1-8FD9-03F621AC21F5}">
      <text>
        <r>
          <rPr>
            <sz val="9"/>
            <color indexed="81"/>
            <rFont val="Tahoma"/>
            <family val="2"/>
          </rPr>
          <t>Solver found a solution. All constraints and optimality conditions are satisfied.</t>
        </r>
      </text>
    </comment>
    <comment ref="B15" authorId="0" shapeId="0" xr:uid="{06A80E0B-0114-4B55-901C-EE521356CC94}">
      <text>
        <r>
          <rPr>
            <sz val="9"/>
            <color indexed="81"/>
            <rFont val="Tahoma"/>
            <family val="2"/>
          </rPr>
          <t>Solver found a solution. All constraints and optimality conditions are satisfied.</t>
        </r>
      </text>
    </comment>
    <comment ref="B16" authorId="0" shapeId="0" xr:uid="{89830920-76E9-430E-AF96-E76FF22026EA}">
      <text>
        <r>
          <rPr>
            <sz val="9"/>
            <color indexed="81"/>
            <rFont val="Tahoma"/>
            <family val="2"/>
          </rPr>
          <t>Solver found a solution. All constraints and optimality conditions are satisfied.</t>
        </r>
      </text>
    </comment>
    <comment ref="B17" authorId="0" shapeId="0" xr:uid="{81DEC1AD-3C01-4D9D-AA54-3310C38BD3A6}">
      <text>
        <r>
          <rPr>
            <sz val="9"/>
            <color indexed="81"/>
            <rFont val="Tahoma"/>
            <family val="2"/>
          </rPr>
          <t>Solver found a solution. All constraints and optimality conditions are satisfied.</t>
        </r>
      </text>
    </comment>
    <comment ref="B18" authorId="0" shapeId="0" xr:uid="{E4C31593-B031-498B-A847-DD42949096FF}">
      <text>
        <r>
          <rPr>
            <sz val="9"/>
            <color indexed="81"/>
            <rFont val="Tahoma"/>
            <family val="2"/>
          </rPr>
          <t>Solver found a solution. All constraints and optimality conditions are satisfied.</t>
        </r>
      </text>
    </comment>
    <comment ref="B19" authorId="0" shapeId="0" xr:uid="{0F786310-7F6C-4E3F-A20C-E0E933A4977A}">
      <text>
        <r>
          <rPr>
            <sz val="9"/>
            <color indexed="81"/>
            <rFont val="Tahoma"/>
            <family val="2"/>
          </rPr>
          <t>Solver found a solution. All constraints and optimality conditions are satisfied.</t>
        </r>
      </text>
    </comment>
    <comment ref="B20" authorId="0" shapeId="0" xr:uid="{1972A4BF-4D03-4E0A-9119-37CD4DA79DF1}">
      <text>
        <r>
          <rPr>
            <sz val="9"/>
            <color indexed="81"/>
            <rFont val="Tahoma"/>
            <family val="2"/>
          </rPr>
          <t>Solver found a solution. All constraints and optimality conditions are satisfied.</t>
        </r>
      </text>
    </comment>
    <comment ref="B21" authorId="0" shapeId="0" xr:uid="{03BB0B5F-23F0-4149-A7B5-7619BE746FEA}">
      <text>
        <r>
          <rPr>
            <sz val="9"/>
            <color indexed="81"/>
            <rFont val="Tahoma"/>
            <family val="2"/>
          </rPr>
          <t>Solver found a solution. All constraints and optimality conditions are satisfied.</t>
        </r>
      </text>
    </comment>
    <comment ref="B22" authorId="0" shapeId="0" xr:uid="{FBE44518-AA9A-4F07-89A6-038EE07CC9F5}">
      <text>
        <r>
          <rPr>
            <sz val="9"/>
            <color indexed="81"/>
            <rFont val="Tahoma"/>
            <family val="2"/>
          </rPr>
          <t>Solver found a solution. All constraints and optimality conditions are satisfied.</t>
        </r>
      </text>
    </comment>
    <comment ref="B23" authorId="0" shapeId="0" xr:uid="{32DAB0F0-ECE0-481B-88EF-68F5A5CE2C36}">
      <text>
        <r>
          <rPr>
            <sz val="9"/>
            <color indexed="81"/>
            <rFont val="Tahoma"/>
            <family val="2"/>
          </rPr>
          <t>Solver found a solution. All constraints and optimality conditions are satisfied.</t>
        </r>
      </text>
    </comment>
    <comment ref="B24" authorId="0" shapeId="0" xr:uid="{3CFA8001-550A-438C-844E-2A1F68B2C478}">
      <text>
        <r>
          <rPr>
            <sz val="9"/>
            <color indexed="81"/>
            <rFont val="Tahoma"/>
            <family val="2"/>
          </rPr>
          <t>Solver found a solution. All constraints and optimality conditions are satisfied.</t>
        </r>
      </text>
    </comment>
    <comment ref="B25" authorId="0" shapeId="0" xr:uid="{5FDFF0CA-49FD-49E6-BAC3-9C40F7B31C7E}">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<sst xmlns="http://schemas.openxmlformats.org/spreadsheetml/2006/main" count="154" uniqueCount="92">
  <si>
    <t>S1</t>
  </si>
  <si>
    <t>S2</t>
  </si>
  <si>
    <t>S3</t>
  </si>
  <si>
    <t>Min(260S1+180S2+150S3)</t>
  </si>
  <si>
    <t>Number of values purchased From Supplier 1</t>
  </si>
  <si>
    <t xml:space="preserve">    Decision Variables </t>
  </si>
  <si>
    <t>Number of values purchased From Supplier 2</t>
  </si>
  <si>
    <t>Number of values purchased From Supplier 3</t>
  </si>
  <si>
    <t xml:space="preserve">Objective is to minimize the toal cost </t>
  </si>
  <si>
    <t>`</t>
  </si>
  <si>
    <t>Constraints:</t>
  </si>
  <si>
    <t>Number Of small valves Purchased</t>
  </si>
  <si>
    <t>Number Of Medium valves Purchased</t>
  </si>
  <si>
    <t>Number Of Large valves Purchased</t>
  </si>
  <si>
    <t>0.3S1+0.35S1+0.25S1&gt;=400</t>
  </si>
  <si>
    <t>0.40S2+0.35S2+0.25S2&gt;= 300</t>
  </si>
  <si>
    <t>0.30S3+0.30S3+0.50S3&gt;= 500</t>
  </si>
  <si>
    <t>S1&lt;=600</t>
  </si>
  <si>
    <t>S2&lt;=600</t>
  </si>
  <si>
    <t>S3&lt;=600</t>
  </si>
  <si>
    <t>Due to Contractual Obligation atleast 300 valves has to be purchased by Supplier 1</t>
  </si>
  <si>
    <t>Total Valves purchased from supplier 1</t>
  </si>
  <si>
    <t>S1&gt;=300</t>
  </si>
  <si>
    <t>Non-Negativity</t>
  </si>
  <si>
    <t>S1, S2, S3 &gt;=0</t>
  </si>
  <si>
    <t xml:space="preserve">Due to limited availability atmost 600 valves can be purchased from each supplier </t>
  </si>
  <si>
    <t>Max Value</t>
  </si>
  <si>
    <t>Cost Per Value</t>
  </si>
  <si>
    <t xml:space="preserve">Proportion of Large Values </t>
  </si>
  <si>
    <t xml:space="preserve">Objective Function </t>
  </si>
  <si>
    <t>Proportion Of Medium Values</t>
  </si>
  <si>
    <t>Proportion Of Small Values</t>
  </si>
  <si>
    <t>Minimum Total monthly cost in dollars</t>
  </si>
  <si>
    <t>Constraints</t>
  </si>
  <si>
    <t>Number of Small Valves purchased</t>
  </si>
  <si>
    <t>Number of Medium Valves purchased</t>
  </si>
  <si>
    <t>Number of Large Valves purchased</t>
  </si>
  <si>
    <t>Total Valves purchased from Supplier 1</t>
  </si>
  <si>
    <t>LHS</t>
  </si>
  <si>
    <t>RHS</t>
  </si>
  <si>
    <t>&gt;=</t>
  </si>
  <si>
    <t>&lt;=</t>
  </si>
  <si>
    <t>Variable Cells</t>
  </si>
  <si>
    <t>Cell</t>
  </si>
  <si>
    <t>Name</t>
  </si>
  <si>
    <t>Final</t>
  </si>
  <si>
    <t>Value</t>
  </si>
  <si>
    <t>Reduced</t>
  </si>
  <si>
    <t>Cost</t>
  </si>
  <si>
    <t>Objective</t>
  </si>
  <si>
    <t>Coefficient</t>
  </si>
  <si>
    <t>Allowable</t>
  </si>
  <si>
    <t>Increase</t>
  </si>
  <si>
    <t>Decrease</t>
  </si>
  <si>
    <t>Shadow</t>
  </si>
  <si>
    <t>Price</t>
  </si>
  <si>
    <t>Constraint</t>
  </si>
  <si>
    <t>R.H. Side</t>
  </si>
  <si>
    <t>$C$4</t>
  </si>
  <si>
    <t>S1 Max Value</t>
  </si>
  <si>
    <t>$C$5</t>
  </si>
  <si>
    <t>S2 Max Value</t>
  </si>
  <si>
    <t>$C$6</t>
  </si>
  <si>
    <t>S3 Max Value</t>
  </si>
  <si>
    <t>$B$13</t>
  </si>
  <si>
    <t>Number of Small Valves purchased LHS</t>
  </si>
  <si>
    <t>$B$14</t>
  </si>
  <si>
    <t>Number of Medium Valves purchased LHS</t>
  </si>
  <si>
    <t>$B$15</t>
  </si>
  <si>
    <t>Number of Large Valves purchased LHS</t>
  </si>
  <si>
    <t>$B$16</t>
  </si>
  <si>
    <t>Number of values purchased From Supplier 1 LHS</t>
  </si>
  <si>
    <t>$B$17</t>
  </si>
  <si>
    <t>Number of values purchased From Supplier 2 LHS</t>
  </si>
  <si>
    <t>$B$18</t>
  </si>
  <si>
    <t>Number of values purchased From Supplier 3 LHS</t>
  </si>
  <si>
    <t>$B$19</t>
  </si>
  <si>
    <t>Total Valves purchased from Supplier 1 LHS</t>
  </si>
  <si>
    <t>Total Valves purchased from Supplier 2</t>
  </si>
  <si>
    <t>$D$18</t>
  </si>
  <si>
    <t>$C$8</t>
  </si>
  <si>
    <t>Input</t>
  </si>
  <si>
    <t>Oneway analysis for Solver model in Q4 worksheet</t>
  </si>
  <si>
    <t>Input (cell $D$18) values along side, output cell(s) along top</t>
  </si>
  <si>
    <t>Data for chart</t>
  </si>
  <si>
    <t xml:space="preserve">The optimal cost of heart valves purchased is $248250 </t>
  </si>
  <si>
    <t>we are purchasing the bear minimum that is required from us from supplier 1 because it’s the most expensive</t>
  </si>
  <si>
    <t xml:space="preserve">and getting out of this contract with supplier 1 will be the most optimal </t>
  </si>
  <si>
    <t>A. In order to increase the optimal number purchases of valves from supplier 3. The final value will change when the allowable decrease is more than 21.42. Hence,  it will change at (150-22)=128</t>
  </si>
  <si>
    <t xml:space="preserve">B. In this case of 450 to 600, as the optimal decrease for S1 is 300, so the optimal solution would not change at all as it is within the threshold of change. </t>
  </si>
  <si>
    <t>After adding a new contraints of buying minimum 530 from supplier 2, demand of supplier 1 will not change because it is the most expensive(we will always keep this as low as possible), the purchase demand of supplier 2 will increase by 3 to satisfy the new constraint and demand will decrease by 3 for supplier 3. the total cost also increase by $450.</t>
  </si>
  <si>
    <t>The effect of changing the number of values purchased from supplier 2 from 200 to 400 with incrememnts of 10 units shows the total cost increases uniformly by $1025 till 300 and after 300 it increases uniformly by 1700.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</si>
</sst>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b/>
      <sz val="11"/>
      <color indexed="18"/>
      <name val="Calibri"/>
      <family val="2"/>
      <scheme val="minor"/>
    </font>
    <font>
      <sz val="11"/>
      <color rgb="FFFFFFFF"/>
      <name val="Calibri"/>
      <family val="2"/>
      <scheme val="minor"/>
    </font>
    <font>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center"/>
    </xf>
    <xf numFmtId="6" fontId="0" fillId="0" borderId="0" xfId="0" applyNumberFormat="1"/>
    <xf numFmtId="0" fontId="1" fillId="0" borderId="0" xfId="0" applyFont="1"/>
    <xf numFmtId="0" fontId="2" fillId="0" borderId="0" xfId="0" applyFont="1"/>
    <xf numFmtId="0" fontId="0" fillId="0" borderId="3" xfId="0" applyFill="1" applyBorder="1" applyAlignment="1"/>
    <xf numFmtId="0" fontId="0" fillId="0" borderId="4" xfId="0" applyFill="1" applyBorder="1" applyAlignment="1"/>
    <xf numFmtId="0" fontId="3" fillId="0" borderId="1" xfId="0" applyFont="1" applyFill="1" applyBorder="1" applyAlignment="1">
      <alignment horizontal="center"/>
    </xf>
    <xf numFmtId="0" fontId="3" fillId="0" borderId="2" xfId="0" applyFont="1" applyFill="1" applyBorder="1" applyAlignment="1">
      <alignment horizontal="center"/>
    </xf>
    <xf numFmtId="49" fontId="0" fillId="0" borderId="0" xfId="0" applyNumberFormat="1"/>
    <xf numFmtId="0" fontId="0" fillId="0" borderId="0" xfId="0" applyNumberFormat="1"/>
    <xf numFmtId="0" fontId="0" fillId="0" borderId="0" xfId="0" applyAlignment="1">
      <alignment horizontal="right" textRotation="90"/>
    </xf>
    <xf numFmtId="0" fontId="0" fillId="2" borderId="0" xfId="0" applyFill="1" applyAlignment="1">
      <alignment horizontal="right" textRotation="90"/>
    </xf>
    <xf numFmtId="0" fontId="4" fillId="0" borderId="0" xfId="0" applyFont="1"/>
    <xf numFmtId="0" fontId="0" fillId="0" borderId="5" xfId="0" applyNumberFormat="1" applyBorder="1"/>
    <xf numFmtId="0" fontId="0" fillId="0" borderId="6" xfId="0" applyNumberFormat="1" applyBorder="1"/>
    <xf numFmtId="0" fontId="0" fillId="0" borderId="7" xfId="0" applyNumberFormat="1" applyBorder="1"/>
    <xf numFmtId="0" fontId="0" fillId="0" borderId="0" xfId="0" applyAlignment="1"/>
    <xf numFmtId="0" fontId="0" fillId="0" borderId="0" xfId="0" applyAlignment="1">
      <alignment wrapText="1"/>
    </xf>
    <xf numFmtId="0" fontId="3" fillId="0" borderId="0"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'Q5'!$K$1</c:f>
          <c:strCache>
            <c:ptCount val="1"/>
            <c:pt idx="0">
              <c:v>Sensitivity of $C$8 to Input</c:v>
            </c:pt>
          </c:strCache>
        </c:strRef>
      </c:tx>
      <c:overlay val="0"/>
      <c:txPr>
        <a:bodyPr/>
        <a:lstStyle/>
        <a:p>
          <a:pPr>
            <a:defRPr sz="1200"/>
          </a:pPr>
          <a:endParaRPr lang="en-US"/>
        </a:p>
      </c:txPr>
    </c:title>
    <c:autoTitleDeleted val="0"/>
    <c:plotArea>
      <c:layout/>
      <c:lineChart>
        <c:grouping val="standard"/>
        <c:varyColors val="0"/>
        <c:ser>
          <c:idx val="0"/>
          <c:order val="0"/>
          <c:cat>
            <c:numRef>
              <c:f>'Q5'!$A$5:$A$25</c:f>
              <c:numCache>
                <c:formatCode>General</c:formatCode>
                <c:ptCount val="21"/>
                <c:pt idx="0">
                  <c:v>200</c:v>
                </c:pt>
                <c:pt idx="1">
                  <c:v>210</c:v>
                </c:pt>
                <c:pt idx="2">
                  <c:v>220</c:v>
                </c:pt>
                <c:pt idx="3">
                  <c:v>230</c:v>
                </c:pt>
                <c:pt idx="4">
                  <c:v>240</c:v>
                </c:pt>
                <c:pt idx="5">
                  <c:v>250</c:v>
                </c:pt>
                <c:pt idx="6">
                  <c:v>260</c:v>
                </c:pt>
                <c:pt idx="7">
                  <c:v>270</c:v>
                </c:pt>
                <c:pt idx="8">
                  <c:v>280</c:v>
                </c:pt>
                <c:pt idx="9">
                  <c:v>290</c:v>
                </c:pt>
                <c:pt idx="10">
                  <c:v>300</c:v>
                </c:pt>
                <c:pt idx="11">
                  <c:v>310</c:v>
                </c:pt>
                <c:pt idx="12">
                  <c:v>320</c:v>
                </c:pt>
                <c:pt idx="13">
                  <c:v>330</c:v>
                </c:pt>
                <c:pt idx="14">
                  <c:v>340</c:v>
                </c:pt>
                <c:pt idx="15">
                  <c:v>350</c:v>
                </c:pt>
                <c:pt idx="16">
                  <c:v>360</c:v>
                </c:pt>
                <c:pt idx="17">
                  <c:v>370</c:v>
                </c:pt>
                <c:pt idx="18">
                  <c:v>380</c:v>
                </c:pt>
                <c:pt idx="19">
                  <c:v>390</c:v>
                </c:pt>
                <c:pt idx="20">
                  <c:v>400</c:v>
                </c:pt>
              </c:numCache>
            </c:numRef>
          </c:cat>
          <c:val>
            <c:numRef>
              <c:f>'Q5'!$K$5:$K$25</c:f>
              <c:numCache>
                <c:formatCode>General</c:formatCode>
                <c:ptCount val="21"/>
                <c:pt idx="0">
                  <c:v>238000</c:v>
                </c:pt>
                <c:pt idx="1">
                  <c:v>239025</c:v>
                </c:pt>
                <c:pt idx="2">
                  <c:v>240050</c:v>
                </c:pt>
                <c:pt idx="3">
                  <c:v>241075</c:v>
                </c:pt>
                <c:pt idx="4">
                  <c:v>242100</c:v>
                </c:pt>
                <c:pt idx="5">
                  <c:v>243125</c:v>
                </c:pt>
                <c:pt idx="6">
                  <c:v>244150</c:v>
                </c:pt>
                <c:pt idx="7">
                  <c:v>245175</c:v>
                </c:pt>
                <c:pt idx="8">
                  <c:v>246200</c:v>
                </c:pt>
                <c:pt idx="9">
                  <c:v>247225</c:v>
                </c:pt>
                <c:pt idx="10">
                  <c:v>248700</c:v>
                </c:pt>
                <c:pt idx="11">
                  <c:v>250400</c:v>
                </c:pt>
                <c:pt idx="12">
                  <c:v>252100</c:v>
                </c:pt>
                <c:pt idx="13">
                  <c:v>253800</c:v>
                </c:pt>
                <c:pt idx="14">
                  <c:v>255500</c:v>
                </c:pt>
                <c:pt idx="15">
                  <c:v>257200</c:v>
                </c:pt>
                <c:pt idx="16">
                  <c:v>258900</c:v>
                </c:pt>
                <c:pt idx="17">
                  <c:v>260600</c:v>
                </c:pt>
                <c:pt idx="18">
                  <c:v>262300</c:v>
                </c:pt>
                <c:pt idx="19">
                  <c:v>264000</c:v>
                </c:pt>
                <c:pt idx="20">
                  <c:v>265700</c:v>
                </c:pt>
              </c:numCache>
            </c:numRef>
          </c:val>
          <c:smooth val="0"/>
          <c:extLst>
            <c:ext xmlns:c16="http://schemas.microsoft.com/office/drawing/2014/chart" uri="{C3380CC4-5D6E-409C-BE32-E72D297353CC}">
              <c16:uniqueId val="{00000001-9ADC-4DB6-858B-C4B45CD443CD}"/>
            </c:ext>
          </c:extLst>
        </c:ser>
        <c:dLbls>
          <c:showLegendKey val="0"/>
          <c:showVal val="0"/>
          <c:showCatName val="0"/>
          <c:showSerName val="0"/>
          <c:showPercent val="0"/>
          <c:showBubbleSize val="0"/>
        </c:dLbls>
        <c:marker val="1"/>
        <c:smooth val="0"/>
        <c:axId val="1893325967"/>
        <c:axId val="1891426575"/>
      </c:lineChart>
      <c:catAx>
        <c:axId val="1893325967"/>
        <c:scaling>
          <c:orientation val="minMax"/>
        </c:scaling>
        <c:delete val="0"/>
        <c:axPos val="b"/>
        <c:title>
          <c:tx>
            <c:rich>
              <a:bodyPr/>
              <a:lstStyle/>
              <a:p>
                <a:pPr>
                  <a:defRPr/>
                </a:pPr>
                <a:r>
                  <a:rPr lang="en-US"/>
                  <a:t>Input ($D$18)</a:t>
                </a:r>
              </a:p>
            </c:rich>
          </c:tx>
          <c:overlay val="0"/>
        </c:title>
        <c:numFmt formatCode="General" sourceLinked="1"/>
        <c:majorTickMark val="out"/>
        <c:minorTickMark val="none"/>
        <c:tickLblPos val="nextTo"/>
        <c:crossAx val="1891426575"/>
        <c:crosses val="autoZero"/>
        <c:auto val="1"/>
        <c:lblAlgn val="ctr"/>
        <c:lblOffset val="100"/>
        <c:noMultiLvlLbl val="0"/>
      </c:catAx>
      <c:valAx>
        <c:axId val="1891426575"/>
        <c:scaling>
          <c:orientation val="minMax"/>
        </c:scaling>
        <c:delete val="0"/>
        <c:axPos val="l"/>
        <c:majorGridlines/>
        <c:numFmt formatCode="General" sourceLinked="1"/>
        <c:majorTickMark val="out"/>
        <c:minorTickMark val="none"/>
        <c:tickLblPos val="nextTo"/>
        <c:crossAx val="1893325967"/>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146050</xdr:colOff>
      <xdr:row>1</xdr:row>
      <xdr:rowOff>1060450</xdr:rowOff>
    </xdr:from>
    <xdr:to>
      <xdr:col>9</xdr:col>
      <xdr:colOff>393700</xdr:colOff>
      <xdr:row>1</xdr:row>
      <xdr:rowOff>3479800</xdr:rowOff>
    </xdr:to>
    <xdr:graphicFrame macro="">
      <xdr:nvGraphicFramePr>
        <xdr:cNvPr id="2" name="STS_1_Chart">
          <a:extLst>
            <a:ext uri="{FF2B5EF4-FFF2-40B4-BE49-F238E27FC236}">
              <a16:creationId xmlns:a16="http://schemas.microsoft.com/office/drawing/2014/main" id="{C7D9C4AC-1B21-4DAC-9A8E-1795D0902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2E3B-61E7-409D-B3AB-F80A3A033C13}">
  <dimension ref="A1:B28"/>
  <sheetViews>
    <sheetView tabSelected="1" workbookViewId="0">
      <selection activeCell="D6" sqref="D6"/>
    </sheetView>
  </sheetViews>
  <sheetFormatPr defaultRowHeight="14.5" x14ac:dyDescent="0.35"/>
  <cols>
    <col min="1" max="2" width="38.90625" bestFit="1" customWidth="1"/>
  </cols>
  <sheetData>
    <row r="1" spans="1:2" x14ac:dyDescent="0.35">
      <c r="A1" t="s">
        <v>9</v>
      </c>
    </row>
    <row r="4" spans="1:2" x14ac:dyDescent="0.35">
      <c r="A4" s="1" t="s">
        <v>5</v>
      </c>
    </row>
    <row r="5" spans="1:2" x14ac:dyDescent="0.35">
      <c r="A5" t="s">
        <v>4</v>
      </c>
      <c r="B5" t="s">
        <v>0</v>
      </c>
    </row>
    <row r="6" spans="1:2" x14ac:dyDescent="0.35">
      <c r="A6" t="s">
        <v>6</v>
      </c>
      <c r="B6" t="s">
        <v>1</v>
      </c>
    </row>
    <row r="7" spans="1:2" x14ac:dyDescent="0.35">
      <c r="A7" t="s">
        <v>7</v>
      </c>
      <c r="B7" t="s">
        <v>2</v>
      </c>
    </row>
    <row r="10" spans="1:2" x14ac:dyDescent="0.35">
      <c r="A10" t="s">
        <v>8</v>
      </c>
      <c r="B10" t="s">
        <v>3</v>
      </c>
    </row>
    <row r="12" spans="1:2" x14ac:dyDescent="0.35">
      <c r="A12" t="s">
        <v>10</v>
      </c>
    </row>
    <row r="13" spans="1:2" x14ac:dyDescent="0.35">
      <c r="A13" t="s">
        <v>11</v>
      </c>
      <c r="B13" t="s">
        <v>14</v>
      </c>
    </row>
    <row r="14" spans="1:2" x14ac:dyDescent="0.35">
      <c r="A14" t="s">
        <v>12</v>
      </c>
      <c r="B14" t="s">
        <v>15</v>
      </c>
    </row>
    <row r="15" spans="1:2" x14ac:dyDescent="0.35">
      <c r="A15" t="s">
        <v>13</v>
      </c>
      <c r="B15" t="s">
        <v>16</v>
      </c>
    </row>
    <row r="18" spans="1:2" x14ac:dyDescent="0.35">
      <c r="A18" t="s">
        <v>25</v>
      </c>
    </row>
    <row r="19" spans="1:2" x14ac:dyDescent="0.35">
      <c r="A19" t="s">
        <v>4</v>
      </c>
      <c r="B19" t="s">
        <v>17</v>
      </c>
    </row>
    <row r="20" spans="1:2" x14ac:dyDescent="0.35">
      <c r="A20" t="s">
        <v>6</v>
      </c>
      <c r="B20" t="s">
        <v>18</v>
      </c>
    </row>
    <row r="21" spans="1:2" x14ac:dyDescent="0.35">
      <c r="A21" t="s">
        <v>7</v>
      </c>
      <c r="B21" t="s">
        <v>19</v>
      </c>
    </row>
    <row r="24" spans="1:2" x14ac:dyDescent="0.35">
      <c r="A24" t="s">
        <v>20</v>
      </c>
    </row>
    <row r="25" spans="1:2" x14ac:dyDescent="0.35">
      <c r="A25" t="s">
        <v>21</v>
      </c>
      <c r="B25" t="s">
        <v>22</v>
      </c>
    </row>
    <row r="28" spans="1:2" x14ac:dyDescent="0.35">
      <c r="A28" t="s">
        <v>23</v>
      </c>
      <c r="B28"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55926-1829-470B-BFB0-A0563CAEF8B4}">
  <dimension ref="A3:G19"/>
  <sheetViews>
    <sheetView topLeftCell="B1" workbookViewId="0">
      <selection activeCell="F15" sqref="F15"/>
    </sheetView>
  </sheetViews>
  <sheetFormatPr defaultRowHeight="14.5" x14ac:dyDescent="0.35"/>
  <cols>
    <col min="1" max="1" width="38.90625" bestFit="1" customWidth="1"/>
    <col min="3" max="3" width="9.54296875" bestFit="1" customWidth="1"/>
    <col min="4" max="4" width="12.7265625" bestFit="1" customWidth="1"/>
    <col min="5" max="5" width="26" bestFit="1" customWidth="1"/>
    <col min="6" max="6" width="25.36328125" bestFit="1" customWidth="1"/>
    <col min="7" max="7" width="23.54296875" bestFit="1" customWidth="1"/>
  </cols>
  <sheetData>
    <row r="3" spans="1:7" x14ac:dyDescent="0.35">
      <c r="A3" s="1" t="s">
        <v>5</v>
      </c>
      <c r="C3" t="s">
        <v>26</v>
      </c>
      <c r="D3" t="s">
        <v>27</v>
      </c>
      <c r="E3" t="s">
        <v>31</v>
      </c>
      <c r="F3" t="s">
        <v>30</v>
      </c>
      <c r="G3" t="s">
        <v>28</v>
      </c>
    </row>
    <row r="4" spans="1:7" x14ac:dyDescent="0.35">
      <c r="A4" t="s">
        <v>4</v>
      </c>
      <c r="B4" t="s">
        <v>0</v>
      </c>
      <c r="C4" s="3">
        <v>300</v>
      </c>
      <c r="D4" s="2">
        <v>260</v>
      </c>
      <c r="E4">
        <v>0.3</v>
      </c>
      <c r="F4">
        <v>0.4</v>
      </c>
      <c r="G4">
        <v>0.3</v>
      </c>
    </row>
    <row r="5" spans="1:7" x14ac:dyDescent="0.35">
      <c r="A5" t="s">
        <v>6</v>
      </c>
      <c r="B5" t="s">
        <v>1</v>
      </c>
      <c r="C5" s="3">
        <v>525.00000000000023</v>
      </c>
      <c r="D5" s="2">
        <v>180</v>
      </c>
      <c r="E5">
        <v>0.35</v>
      </c>
      <c r="F5">
        <v>0.35</v>
      </c>
      <c r="G5">
        <v>0.3</v>
      </c>
    </row>
    <row r="6" spans="1:7" x14ac:dyDescent="0.35">
      <c r="A6" t="s">
        <v>7</v>
      </c>
      <c r="B6" t="s">
        <v>2</v>
      </c>
      <c r="C6" s="3">
        <v>504.99999999999972</v>
      </c>
      <c r="D6" s="2">
        <v>150</v>
      </c>
      <c r="E6">
        <v>0.25</v>
      </c>
      <c r="F6">
        <v>0.25</v>
      </c>
      <c r="G6">
        <v>0.5</v>
      </c>
    </row>
    <row r="8" spans="1:7" x14ac:dyDescent="0.35">
      <c r="A8" t="s">
        <v>29</v>
      </c>
    </row>
    <row r="9" spans="1:7" x14ac:dyDescent="0.35">
      <c r="A9" t="s">
        <v>32</v>
      </c>
      <c r="C9" s="3">
        <f>SUMPRODUCT(D4:D6*C4:C6)</f>
        <v>248250</v>
      </c>
    </row>
    <row r="12" spans="1:7" x14ac:dyDescent="0.35">
      <c r="A12" t="s">
        <v>33</v>
      </c>
      <c r="B12" t="s">
        <v>38</v>
      </c>
      <c r="D12" t="s">
        <v>39</v>
      </c>
      <c r="F12" t="s">
        <v>85</v>
      </c>
    </row>
    <row r="13" spans="1:7" x14ac:dyDescent="0.35">
      <c r="A13" t="s">
        <v>34</v>
      </c>
      <c r="B13">
        <f>SUMPRODUCT(E4:E6*C4:C6)</f>
        <v>400</v>
      </c>
      <c r="C13" t="s">
        <v>40</v>
      </c>
      <c r="D13">
        <v>400</v>
      </c>
    </row>
    <row r="14" spans="1:7" x14ac:dyDescent="0.35">
      <c r="A14" t="s">
        <v>35</v>
      </c>
      <c r="B14">
        <f>SUMPRODUCT(F4:F6*C4:C6)</f>
        <v>430</v>
      </c>
      <c r="C14" t="s">
        <v>40</v>
      </c>
      <c r="D14">
        <v>300</v>
      </c>
      <c r="F14" t="s">
        <v>86</v>
      </c>
    </row>
    <row r="15" spans="1:7" x14ac:dyDescent="0.35">
      <c r="A15" t="s">
        <v>36</v>
      </c>
      <c r="B15">
        <f>SUMPRODUCT(G4:G6*C4:C6)</f>
        <v>499.99999999999989</v>
      </c>
      <c r="C15" t="s">
        <v>40</v>
      </c>
      <c r="D15">
        <v>500</v>
      </c>
      <c r="F15" t="s">
        <v>87</v>
      </c>
    </row>
    <row r="16" spans="1:7" x14ac:dyDescent="0.35">
      <c r="A16" t="s">
        <v>4</v>
      </c>
      <c r="B16">
        <f>C4</f>
        <v>300</v>
      </c>
      <c r="C16" t="s">
        <v>41</v>
      </c>
      <c r="D16">
        <v>600</v>
      </c>
    </row>
    <row r="17" spans="1:4" x14ac:dyDescent="0.35">
      <c r="A17" t="s">
        <v>6</v>
      </c>
      <c r="B17">
        <f>C5</f>
        <v>525.00000000000023</v>
      </c>
      <c r="C17" t="s">
        <v>41</v>
      </c>
      <c r="D17">
        <v>600</v>
      </c>
    </row>
    <row r="18" spans="1:4" x14ac:dyDescent="0.35">
      <c r="A18" t="s">
        <v>7</v>
      </c>
      <c r="B18">
        <f>C6</f>
        <v>504.99999999999972</v>
      </c>
      <c r="C18" t="s">
        <v>41</v>
      </c>
      <c r="D18">
        <v>600</v>
      </c>
    </row>
    <row r="19" spans="1:4" x14ac:dyDescent="0.35">
      <c r="A19" t="s">
        <v>37</v>
      </c>
      <c r="B19">
        <f>C4</f>
        <v>300</v>
      </c>
      <c r="C19" t="s">
        <v>40</v>
      </c>
      <c r="D19">
        <v>300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08B9-4151-48BD-A43B-00CD344A8EEA}">
  <dimension ref="A2:Q18"/>
  <sheetViews>
    <sheetView workbookViewId="0">
      <selection activeCell="K9" sqref="K9"/>
    </sheetView>
  </sheetViews>
  <sheetFormatPr defaultRowHeight="14.5" x14ac:dyDescent="0.35"/>
  <cols>
    <col min="11" max="11" width="67.81640625" customWidth="1"/>
  </cols>
  <sheetData>
    <row r="2" spans="1:17" ht="15" thickBot="1" x14ac:dyDescent="0.4">
      <c r="A2" t="s">
        <v>42</v>
      </c>
    </row>
    <row r="3" spans="1:17" x14ac:dyDescent="0.35">
      <c r="B3" s="7"/>
      <c r="C3" s="7"/>
      <c r="D3" s="7" t="s">
        <v>45</v>
      </c>
      <c r="E3" s="7" t="s">
        <v>47</v>
      </c>
      <c r="F3" s="7" t="s">
        <v>49</v>
      </c>
      <c r="G3" s="7" t="s">
        <v>51</v>
      </c>
      <c r="H3" s="7" t="s">
        <v>51</v>
      </c>
    </row>
    <row r="4" spans="1:17" ht="15" thickBot="1" x14ac:dyDescent="0.4">
      <c r="B4" s="8" t="s">
        <v>43</v>
      </c>
      <c r="C4" s="8" t="s">
        <v>44</v>
      </c>
      <c r="D4" s="8" t="s">
        <v>46</v>
      </c>
      <c r="E4" s="8" t="s">
        <v>48</v>
      </c>
      <c r="F4" s="8" t="s">
        <v>50</v>
      </c>
      <c r="G4" s="8" t="s">
        <v>52</v>
      </c>
      <c r="H4" s="8" t="s">
        <v>53</v>
      </c>
    </row>
    <row r="5" spans="1:17" x14ac:dyDescent="0.35">
      <c r="B5" s="5" t="s">
        <v>58</v>
      </c>
      <c r="C5" s="5" t="s">
        <v>59</v>
      </c>
      <c r="D5" s="5">
        <v>300</v>
      </c>
      <c r="E5" s="5">
        <v>0</v>
      </c>
      <c r="F5" s="5">
        <v>260</v>
      </c>
      <c r="G5" s="5">
        <v>1E+30</v>
      </c>
      <c r="H5" s="5">
        <v>102.5</v>
      </c>
    </row>
    <row r="6" spans="1:17" x14ac:dyDescent="0.35">
      <c r="B6" s="5" t="s">
        <v>60</v>
      </c>
      <c r="C6" s="5" t="s">
        <v>61</v>
      </c>
      <c r="D6" s="5">
        <v>525.00000000000023</v>
      </c>
      <c r="E6" s="5">
        <v>0</v>
      </c>
      <c r="F6" s="5">
        <v>180</v>
      </c>
      <c r="G6" s="5">
        <v>29.99999999999994</v>
      </c>
      <c r="H6" s="5">
        <v>90.000000000000014</v>
      </c>
      <c r="K6" t="s">
        <v>88</v>
      </c>
    </row>
    <row r="7" spans="1:17" ht="15" thickBot="1" x14ac:dyDescent="0.4">
      <c r="B7" s="6" t="s">
        <v>62</v>
      </c>
      <c r="C7" s="6" t="s">
        <v>63</v>
      </c>
      <c r="D7" s="6">
        <v>504.99999999999972</v>
      </c>
      <c r="E7" s="6">
        <v>0</v>
      </c>
      <c r="F7" s="6">
        <v>150</v>
      </c>
      <c r="G7" s="6">
        <v>150.00000000000003</v>
      </c>
      <c r="H7" s="6">
        <v>21.428571428571388</v>
      </c>
    </row>
    <row r="9" spans="1:17" ht="44" thickBot="1" x14ac:dyDescent="0.4">
      <c r="A9" t="s">
        <v>33</v>
      </c>
      <c r="J9" s="17"/>
      <c r="K9" s="19" t="s">
        <v>89</v>
      </c>
      <c r="L9" s="17"/>
      <c r="M9" s="17"/>
      <c r="N9" s="17"/>
      <c r="O9" s="17"/>
      <c r="P9" s="17"/>
      <c r="Q9" s="17"/>
    </row>
    <row r="10" spans="1:17" ht="20.5" customHeight="1" x14ac:dyDescent="0.35">
      <c r="B10" s="7"/>
      <c r="C10" s="7"/>
      <c r="D10" s="7" t="s">
        <v>45</v>
      </c>
      <c r="E10" s="7" t="s">
        <v>54</v>
      </c>
      <c r="F10" s="7" t="s">
        <v>56</v>
      </c>
      <c r="G10" s="7" t="s">
        <v>51</v>
      </c>
      <c r="H10" s="7" t="s">
        <v>51</v>
      </c>
      <c r="J10" s="17"/>
      <c r="L10" s="17"/>
      <c r="M10" s="17"/>
      <c r="N10" s="17"/>
      <c r="O10" s="17"/>
      <c r="P10" s="17"/>
      <c r="Q10" s="17"/>
    </row>
    <row r="11" spans="1:17" ht="15" thickBot="1" x14ac:dyDescent="0.4">
      <c r="B11" s="8" t="s">
        <v>43</v>
      </c>
      <c r="C11" s="8" t="s">
        <v>44</v>
      </c>
      <c r="D11" s="8" t="s">
        <v>46</v>
      </c>
      <c r="E11" s="8" t="s">
        <v>55</v>
      </c>
      <c r="F11" s="8" t="s">
        <v>57</v>
      </c>
      <c r="G11" s="8" t="s">
        <v>52</v>
      </c>
      <c r="H11" s="8" t="s">
        <v>53</v>
      </c>
      <c r="J11" s="17"/>
      <c r="K11" s="17"/>
      <c r="L11" s="17"/>
      <c r="M11" s="17"/>
      <c r="N11" s="17"/>
      <c r="O11" s="17"/>
      <c r="P11" s="17"/>
      <c r="Q11" s="17"/>
    </row>
    <row r="12" spans="1:17" x14ac:dyDescent="0.35">
      <c r="B12" s="5" t="s">
        <v>64</v>
      </c>
      <c r="C12" s="5" t="s">
        <v>65</v>
      </c>
      <c r="D12" s="5">
        <v>400</v>
      </c>
      <c r="E12" s="5">
        <v>450.00000000000023</v>
      </c>
      <c r="F12" s="5">
        <v>400</v>
      </c>
      <c r="G12" s="5">
        <v>14.999999999999943</v>
      </c>
      <c r="H12" s="5">
        <v>31.666666666666739</v>
      </c>
      <c r="J12" s="17"/>
      <c r="K12" s="17"/>
      <c r="L12" s="17"/>
      <c r="M12" s="17"/>
      <c r="N12" s="17"/>
      <c r="O12" s="17"/>
      <c r="P12" s="17"/>
      <c r="Q12" s="17"/>
    </row>
    <row r="13" spans="1:17" x14ac:dyDescent="0.35">
      <c r="B13" s="5" t="s">
        <v>66</v>
      </c>
      <c r="C13" s="5" t="s">
        <v>67</v>
      </c>
      <c r="D13" s="5">
        <v>430</v>
      </c>
      <c r="E13" s="5">
        <v>0</v>
      </c>
      <c r="F13" s="5">
        <v>300</v>
      </c>
      <c r="G13" s="5">
        <v>130</v>
      </c>
      <c r="H13" s="5">
        <v>1E+30</v>
      </c>
      <c r="J13" s="17"/>
      <c r="K13" s="17"/>
      <c r="L13" s="17"/>
      <c r="M13" s="17"/>
      <c r="N13" s="17"/>
      <c r="O13" s="17"/>
      <c r="P13" s="17"/>
      <c r="Q13" s="17"/>
    </row>
    <row r="14" spans="1:17" x14ac:dyDescent="0.35">
      <c r="B14" s="5" t="s">
        <v>68</v>
      </c>
      <c r="C14" s="5" t="s">
        <v>69</v>
      </c>
      <c r="D14" s="5">
        <v>499.99999999999989</v>
      </c>
      <c r="E14" s="5">
        <v>74.999999999999858</v>
      </c>
      <c r="F14" s="5">
        <v>500</v>
      </c>
      <c r="G14" s="5">
        <v>27.142857142857213</v>
      </c>
      <c r="H14" s="5">
        <v>29.999999999999893</v>
      </c>
      <c r="J14" s="17"/>
      <c r="K14" s="17"/>
      <c r="L14" s="17"/>
      <c r="M14" s="17"/>
      <c r="N14" s="17"/>
      <c r="O14" s="17"/>
      <c r="P14" s="17"/>
      <c r="Q14" s="17"/>
    </row>
    <row r="15" spans="1:17" x14ac:dyDescent="0.35">
      <c r="B15" s="5" t="s">
        <v>70</v>
      </c>
      <c r="C15" s="5" t="s">
        <v>71</v>
      </c>
      <c r="D15" s="5">
        <v>300</v>
      </c>
      <c r="E15" s="5">
        <v>0</v>
      </c>
      <c r="F15" s="5">
        <v>600</v>
      </c>
      <c r="G15" s="5">
        <v>1E+30</v>
      </c>
      <c r="H15" s="5">
        <v>300</v>
      </c>
      <c r="J15" s="17"/>
      <c r="K15" s="17"/>
      <c r="L15" s="17"/>
      <c r="M15" s="17"/>
      <c r="N15" s="17"/>
      <c r="O15" s="17"/>
      <c r="P15" s="17"/>
      <c r="Q15" s="17"/>
    </row>
    <row r="16" spans="1:17" x14ac:dyDescent="0.35">
      <c r="B16" s="5" t="s">
        <v>72</v>
      </c>
      <c r="C16" s="5" t="s">
        <v>73</v>
      </c>
      <c r="D16" s="5">
        <v>525.00000000000023</v>
      </c>
      <c r="E16" s="5">
        <v>0</v>
      </c>
      <c r="F16" s="5">
        <v>600</v>
      </c>
      <c r="G16" s="5">
        <v>1E+30</v>
      </c>
      <c r="H16" s="5">
        <v>74.999999999999744</v>
      </c>
      <c r="J16" s="17"/>
      <c r="K16" s="17"/>
      <c r="L16" s="17"/>
      <c r="M16" s="17"/>
      <c r="N16" s="17"/>
      <c r="O16" s="17"/>
      <c r="P16" s="17"/>
      <c r="Q16" s="17"/>
    </row>
    <row r="17" spans="2:17" x14ac:dyDescent="0.35">
      <c r="B17" s="5" t="s">
        <v>74</v>
      </c>
      <c r="C17" s="5" t="s">
        <v>75</v>
      </c>
      <c r="D17" s="5">
        <v>504.99999999999972</v>
      </c>
      <c r="E17" s="5">
        <v>0</v>
      </c>
      <c r="F17" s="5">
        <v>600</v>
      </c>
      <c r="G17" s="5">
        <v>1E+30</v>
      </c>
      <c r="H17" s="5">
        <v>95.000000000000242</v>
      </c>
      <c r="J17" s="17"/>
      <c r="K17" s="17"/>
      <c r="L17" s="17"/>
      <c r="M17" s="17"/>
      <c r="N17" s="17"/>
      <c r="O17" s="17"/>
      <c r="P17" s="17"/>
      <c r="Q17" s="17"/>
    </row>
    <row r="18" spans="2:17" ht="15" thickBot="1" x14ac:dyDescent="0.4">
      <c r="B18" s="6" t="s">
        <v>76</v>
      </c>
      <c r="C18" s="6" t="s">
        <v>77</v>
      </c>
      <c r="D18" s="6">
        <v>300</v>
      </c>
      <c r="E18" s="6">
        <v>102.5</v>
      </c>
      <c r="F18" s="6">
        <v>300</v>
      </c>
      <c r="G18" s="6">
        <v>300</v>
      </c>
      <c r="H18" s="6">
        <v>99.999999999999631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D05A-EA9D-433C-870C-1321CCBF9F1D}">
  <dimension ref="A2:G19"/>
  <sheetViews>
    <sheetView workbookViewId="0">
      <selection activeCell="F9" sqref="F9"/>
    </sheetView>
  </sheetViews>
  <sheetFormatPr defaultRowHeight="14.5" x14ac:dyDescent="0.35"/>
  <cols>
    <col min="1" max="1" width="38.90625" bestFit="1" customWidth="1"/>
    <col min="3" max="3" width="9.54296875" bestFit="1" customWidth="1"/>
    <col min="4" max="4" width="12.7265625" bestFit="1" customWidth="1"/>
    <col min="5" max="5" width="23.36328125" bestFit="1" customWidth="1"/>
    <col min="6" max="6" width="49.81640625" customWidth="1"/>
    <col min="7" max="7" width="23.54296875" bestFit="1" customWidth="1"/>
  </cols>
  <sheetData>
    <row r="2" spans="1:7" x14ac:dyDescent="0.35">
      <c r="A2" s="1" t="s">
        <v>5</v>
      </c>
      <c r="C2" t="s">
        <v>26</v>
      </c>
      <c r="D2" t="s">
        <v>27</v>
      </c>
      <c r="E2" t="s">
        <v>31</v>
      </c>
      <c r="F2" t="s">
        <v>30</v>
      </c>
      <c r="G2" t="s">
        <v>28</v>
      </c>
    </row>
    <row r="3" spans="1:7" x14ac:dyDescent="0.35">
      <c r="A3" t="s">
        <v>4</v>
      </c>
      <c r="B3" t="s">
        <v>0</v>
      </c>
      <c r="C3" s="3">
        <v>300</v>
      </c>
      <c r="D3" s="2">
        <v>260</v>
      </c>
      <c r="E3">
        <v>0.3</v>
      </c>
      <c r="F3">
        <v>0.4</v>
      </c>
      <c r="G3">
        <v>0.3</v>
      </c>
    </row>
    <row r="4" spans="1:7" x14ac:dyDescent="0.35">
      <c r="A4" t="s">
        <v>6</v>
      </c>
      <c r="B4" t="s">
        <v>1</v>
      </c>
      <c r="C4" s="3">
        <v>530</v>
      </c>
      <c r="D4" s="2">
        <v>180</v>
      </c>
      <c r="E4">
        <v>0.35</v>
      </c>
      <c r="F4">
        <v>0.35</v>
      </c>
      <c r="G4">
        <v>0.3</v>
      </c>
    </row>
    <row r="5" spans="1:7" x14ac:dyDescent="0.35">
      <c r="A5" t="s">
        <v>7</v>
      </c>
      <c r="B5" t="s">
        <v>2</v>
      </c>
      <c r="C5" s="3">
        <v>502</v>
      </c>
      <c r="D5" s="2">
        <v>150</v>
      </c>
      <c r="E5">
        <v>0.25</v>
      </c>
      <c r="F5">
        <v>0.25</v>
      </c>
      <c r="G5">
        <v>0.5</v>
      </c>
    </row>
    <row r="7" spans="1:7" x14ac:dyDescent="0.35">
      <c r="A7" t="s">
        <v>29</v>
      </c>
    </row>
    <row r="8" spans="1:7" x14ac:dyDescent="0.35">
      <c r="A8" t="s">
        <v>32</v>
      </c>
      <c r="C8" s="3">
        <f>SUMPRODUCT(D3:D5*C3:C5)</f>
        <v>248700</v>
      </c>
    </row>
    <row r="9" spans="1:7" ht="101.5" x14ac:dyDescent="0.35">
      <c r="F9" s="18" t="s">
        <v>90</v>
      </c>
    </row>
    <row r="11" spans="1:7" x14ac:dyDescent="0.35">
      <c r="A11" t="s">
        <v>33</v>
      </c>
      <c r="B11" t="s">
        <v>38</v>
      </c>
      <c r="D11" t="s">
        <v>39</v>
      </c>
    </row>
    <row r="12" spans="1:7" x14ac:dyDescent="0.35">
      <c r="A12" t="s">
        <v>34</v>
      </c>
      <c r="B12">
        <f>SUMPRODUCT(E3:E5*C3:C5)</f>
        <v>401</v>
      </c>
      <c r="C12" t="s">
        <v>40</v>
      </c>
      <c r="D12">
        <v>400</v>
      </c>
    </row>
    <row r="13" spans="1:7" ht="17" customHeight="1" x14ac:dyDescent="0.35">
      <c r="A13" t="s">
        <v>35</v>
      </c>
      <c r="B13">
        <f>SUMPRODUCT(F3:F5*C3:C5)</f>
        <v>431</v>
      </c>
      <c r="C13" t="s">
        <v>40</v>
      </c>
      <c r="D13">
        <v>300</v>
      </c>
    </row>
    <row r="14" spans="1:7" x14ac:dyDescent="0.35">
      <c r="A14" t="s">
        <v>36</v>
      </c>
      <c r="B14">
        <f>SUMPRODUCT(G3:G5*C3:C5)</f>
        <v>500</v>
      </c>
      <c r="C14" t="s">
        <v>40</v>
      </c>
      <c r="D14">
        <v>500</v>
      </c>
    </row>
    <row r="15" spans="1:7" x14ac:dyDescent="0.35">
      <c r="A15" t="s">
        <v>4</v>
      </c>
      <c r="B15">
        <f>C3</f>
        <v>300</v>
      </c>
      <c r="C15" t="s">
        <v>41</v>
      </c>
      <c r="D15">
        <v>600</v>
      </c>
    </row>
    <row r="16" spans="1:7" x14ac:dyDescent="0.35">
      <c r="A16" t="s">
        <v>6</v>
      </c>
      <c r="B16">
        <f>C4</f>
        <v>530</v>
      </c>
      <c r="C16" t="s">
        <v>41</v>
      </c>
      <c r="D16">
        <v>600</v>
      </c>
    </row>
    <row r="17" spans="1:4" x14ac:dyDescent="0.35">
      <c r="A17" t="s">
        <v>7</v>
      </c>
      <c r="B17">
        <f>C5</f>
        <v>502</v>
      </c>
      <c r="C17" t="s">
        <v>41</v>
      </c>
      <c r="D17">
        <v>600</v>
      </c>
    </row>
    <row r="18" spans="1:4" x14ac:dyDescent="0.35">
      <c r="A18" t="s">
        <v>37</v>
      </c>
      <c r="B18">
        <f>C3</f>
        <v>300</v>
      </c>
      <c r="C18" t="s">
        <v>40</v>
      </c>
      <c r="D18">
        <v>300</v>
      </c>
    </row>
    <row r="19" spans="1:4" x14ac:dyDescent="0.35">
      <c r="A19" t="s">
        <v>78</v>
      </c>
      <c r="B19">
        <f>C4</f>
        <v>530</v>
      </c>
      <c r="C19" t="s">
        <v>40</v>
      </c>
      <c r="D19">
        <v>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1054-912B-45DE-97B6-36BC1A8B491D}">
  <dimension ref="A1:B15"/>
  <sheetViews>
    <sheetView workbookViewId="0"/>
  </sheetViews>
  <sheetFormatPr defaultRowHeight="14.5" x14ac:dyDescent="0.35"/>
  <sheetData>
    <row r="1" spans="1:2" x14ac:dyDescent="0.35">
      <c r="A1">
        <v>1</v>
      </c>
    </row>
    <row r="2" spans="1:2" x14ac:dyDescent="0.35">
      <c r="A2" t="s">
        <v>79</v>
      </c>
    </row>
    <row r="3" spans="1:2" x14ac:dyDescent="0.35">
      <c r="A3">
        <v>1</v>
      </c>
    </row>
    <row r="4" spans="1:2" x14ac:dyDescent="0.35">
      <c r="A4">
        <v>200</v>
      </c>
    </row>
    <row r="5" spans="1:2" x14ac:dyDescent="0.35">
      <c r="A5">
        <v>400</v>
      </c>
    </row>
    <row r="6" spans="1:2" x14ac:dyDescent="0.35">
      <c r="A6">
        <v>10</v>
      </c>
    </row>
    <row r="8" spans="1:2" x14ac:dyDescent="0.35">
      <c r="A8" s="9"/>
      <c r="B8" s="9"/>
    </row>
    <row r="9" spans="1:2" x14ac:dyDescent="0.35">
      <c r="A9" t="s">
        <v>80</v>
      </c>
    </row>
    <row r="10" spans="1:2" x14ac:dyDescent="0.35">
      <c r="A10" t="s">
        <v>81</v>
      </c>
    </row>
    <row r="15" spans="1:2" x14ac:dyDescent="0.35">
      <c r="B15"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EFBE9-3211-408E-9B31-DCD33FB023B5}">
  <dimension ref="A1:M25"/>
  <sheetViews>
    <sheetView zoomScale="70" zoomScaleNormal="70" workbookViewId="0">
      <selection activeCell="M2" sqref="M2"/>
    </sheetView>
  </sheetViews>
  <sheetFormatPr defaultRowHeight="14.5" x14ac:dyDescent="0.35"/>
  <cols>
    <col min="13" max="13" width="82.453125" customWidth="1"/>
  </cols>
  <sheetData>
    <row r="1" spans="1:13" x14ac:dyDescent="0.35">
      <c r="A1" s="4" t="s">
        <v>82</v>
      </c>
      <c r="K1" s="13" t="str">
        <f>CONCATENATE("Sensitivity of ",$K$4," to ","Input")</f>
        <v>Sensitivity of $C$8 to Input</v>
      </c>
    </row>
    <row r="2" spans="1:13" ht="300" customHeight="1" x14ac:dyDescent="0.35">
      <c r="M2" s="18" t="s">
        <v>91</v>
      </c>
    </row>
    <row r="3" spans="1:13" x14ac:dyDescent="0.35">
      <c r="A3" t="s">
        <v>83</v>
      </c>
      <c r="K3" t="s">
        <v>84</v>
      </c>
    </row>
    <row r="4" spans="1:13" ht="27" x14ac:dyDescent="0.35">
      <c r="B4" s="11" t="s">
        <v>80</v>
      </c>
      <c r="J4" s="13">
        <f>MATCH($K$4,OutputAddresses,0)</f>
        <v>1</v>
      </c>
      <c r="K4" s="12" t="s">
        <v>80</v>
      </c>
    </row>
    <row r="5" spans="1:13" x14ac:dyDescent="0.35">
      <c r="A5" s="10">
        <v>200</v>
      </c>
      <c r="B5" s="14">
        <v>238000</v>
      </c>
      <c r="K5">
        <f>INDEX(OutputValues,1,$J$4)</f>
        <v>238000</v>
      </c>
    </row>
    <row r="6" spans="1:13" x14ac:dyDescent="0.35">
      <c r="A6" s="10">
        <v>210</v>
      </c>
      <c r="B6" s="15">
        <v>239025</v>
      </c>
      <c r="K6">
        <f>INDEX(OutputValues,2,$J$4)</f>
        <v>239025</v>
      </c>
    </row>
    <row r="7" spans="1:13" x14ac:dyDescent="0.35">
      <c r="A7" s="10">
        <v>220</v>
      </c>
      <c r="B7" s="15">
        <v>240050</v>
      </c>
      <c r="K7">
        <f>INDEX(OutputValues,3,$J$4)</f>
        <v>240050</v>
      </c>
    </row>
    <row r="8" spans="1:13" x14ac:dyDescent="0.35">
      <c r="A8" s="10">
        <v>230</v>
      </c>
      <c r="B8" s="15">
        <v>241075</v>
      </c>
      <c r="K8">
        <f>INDEX(OutputValues,4,$J$4)</f>
        <v>241075</v>
      </c>
    </row>
    <row r="9" spans="1:13" x14ac:dyDescent="0.35">
      <c r="A9" s="10">
        <v>240</v>
      </c>
      <c r="B9" s="15">
        <v>242100</v>
      </c>
      <c r="K9">
        <f>INDEX(OutputValues,5,$J$4)</f>
        <v>242100</v>
      </c>
    </row>
    <row r="10" spans="1:13" x14ac:dyDescent="0.35">
      <c r="A10" s="10">
        <v>250</v>
      </c>
      <c r="B10" s="15">
        <v>243125</v>
      </c>
      <c r="K10">
        <f>INDEX(OutputValues,6,$J$4)</f>
        <v>243125</v>
      </c>
    </row>
    <row r="11" spans="1:13" x14ac:dyDescent="0.35">
      <c r="A11" s="10">
        <v>260</v>
      </c>
      <c r="B11" s="15">
        <v>244150</v>
      </c>
      <c r="K11">
        <f>INDEX(OutputValues,7,$J$4)</f>
        <v>244150</v>
      </c>
    </row>
    <row r="12" spans="1:13" x14ac:dyDescent="0.35">
      <c r="A12" s="10">
        <v>270</v>
      </c>
      <c r="B12" s="15">
        <v>245175</v>
      </c>
      <c r="K12">
        <f>INDEX(OutputValues,8,$J$4)</f>
        <v>245175</v>
      </c>
    </row>
    <row r="13" spans="1:13" x14ac:dyDescent="0.35">
      <c r="A13" s="10">
        <v>280</v>
      </c>
      <c r="B13" s="15">
        <v>246200</v>
      </c>
      <c r="K13">
        <f>INDEX(OutputValues,9,$J$4)</f>
        <v>246200</v>
      </c>
    </row>
    <row r="14" spans="1:13" x14ac:dyDescent="0.35">
      <c r="A14" s="10">
        <v>290</v>
      </c>
      <c r="B14" s="15">
        <v>247225</v>
      </c>
      <c r="K14">
        <f>INDEX(OutputValues,10,$J$4)</f>
        <v>247225</v>
      </c>
    </row>
    <row r="15" spans="1:13" x14ac:dyDescent="0.35">
      <c r="A15" s="10">
        <v>300</v>
      </c>
      <c r="B15" s="15">
        <v>248700</v>
      </c>
      <c r="K15">
        <f>INDEX(OutputValues,11,$J$4)</f>
        <v>248700</v>
      </c>
    </row>
    <row r="16" spans="1:13" x14ac:dyDescent="0.35">
      <c r="A16" s="10">
        <v>310</v>
      </c>
      <c r="B16" s="15">
        <v>250400</v>
      </c>
      <c r="K16">
        <f>INDEX(OutputValues,12,$J$4)</f>
        <v>250400</v>
      </c>
    </row>
    <row r="17" spans="1:11" x14ac:dyDescent="0.35">
      <c r="A17" s="10">
        <v>320</v>
      </c>
      <c r="B17" s="15">
        <v>252100</v>
      </c>
      <c r="K17">
        <f>INDEX(OutputValues,13,$J$4)</f>
        <v>252100</v>
      </c>
    </row>
    <row r="18" spans="1:11" x14ac:dyDescent="0.35">
      <c r="A18" s="10">
        <v>330</v>
      </c>
      <c r="B18" s="15">
        <v>253800</v>
      </c>
      <c r="K18">
        <f>INDEX(OutputValues,14,$J$4)</f>
        <v>253800</v>
      </c>
    </row>
    <row r="19" spans="1:11" x14ac:dyDescent="0.35">
      <c r="A19" s="10">
        <v>340</v>
      </c>
      <c r="B19" s="15">
        <v>255500</v>
      </c>
      <c r="K19">
        <f>INDEX(OutputValues,15,$J$4)</f>
        <v>255500</v>
      </c>
    </row>
    <row r="20" spans="1:11" x14ac:dyDescent="0.35">
      <c r="A20" s="10">
        <v>350</v>
      </c>
      <c r="B20" s="15">
        <v>257200</v>
      </c>
      <c r="K20">
        <f>INDEX(OutputValues,16,$J$4)</f>
        <v>257200</v>
      </c>
    </row>
    <row r="21" spans="1:11" x14ac:dyDescent="0.35">
      <c r="A21" s="10">
        <v>360</v>
      </c>
      <c r="B21" s="15">
        <v>258900</v>
      </c>
      <c r="K21">
        <f>INDEX(OutputValues,17,$J$4)</f>
        <v>258900</v>
      </c>
    </row>
    <row r="22" spans="1:11" x14ac:dyDescent="0.35">
      <c r="A22" s="10">
        <v>370</v>
      </c>
      <c r="B22" s="15">
        <v>260600</v>
      </c>
      <c r="K22">
        <f>INDEX(OutputValues,18,$J$4)</f>
        <v>260600</v>
      </c>
    </row>
    <row r="23" spans="1:11" x14ac:dyDescent="0.35">
      <c r="A23" s="10">
        <v>380</v>
      </c>
      <c r="B23" s="15">
        <v>262300</v>
      </c>
      <c r="K23">
        <f>INDEX(OutputValues,19,$J$4)</f>
        <v>262300</v>
      </c>
    </row>
    <row r="24" spans="1:11" x14ac:dyDescent="0.35">
      <c r="A24" s="10">
        <v>390</v>
      </c>
      <c r="B24" s="15">
        <v>264000</v>
      </c>
      <c r="K24">
        <f>INDEX(OutputValues,20,$J$4)</f>
        <v>264000</v>
      </c>
    </row>
    <row r="25" spans="1:11" x14ac:dyDescent="0.35">
      <c r="A25" s="10">
        <v>400</v>
      </c>
      <c r="B25" s="16">
        <v>265700</v>
      </c>
      <c r="K25">
        <f>INDEX(OutputValues,21,$J$4)</f>
        <v>265700</v>
      </c>
    </row>
  </sheetData>
  <dataValidations count="1">
    <dataValidation type="list" allowBlank="1" showInputMessage="1" showErrorMessage="1" sqref="K4" xr:uid="{93E9BC3E-8B4F-47C9-9FBC-9CD9A96EAD0F}">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Q1</vt:lpstr>
      <vt:lpstr>Q2</vt:lpstr>
      <vt:lpstr>Q3</vt:lpstr>
      <vt:lpstr>Q4</vt:lpstr>
      <vt:lpstr>Q5</vt:lpstr>
      <vt:lpstr>'Q5'!ChartData</vt:lpstr>
      <vt:lpstr>'Q5'!InputValues</vt:lpstr>
      <vt:lpstr>'Q5'!OutputAddresses</vt:lpstr>
      <vt:lpstr>'Q5'!OutputValues</vt:lpstr>
    </vt:vector>
  </TitlesOfParts>
  <Company>Cal State East Bay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STSC</dc:creator>
  <cp:lastModifiedBy>STSC</cp:lastModifiedBy>
  <dcterms:created xsi:type="dcterms:W3CDTF">2022-04-14T21:22:10Z</dcterms:created>
  <dcterms:modified xsi:type="dcterms:W3CDTF">2022-04-15T00:43:06Z</dcterms:modified>
</cp:coreProperties>
</file>