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3240" windowHeight="13880" tabRatio="600" firstSheet="0" activeTab="0" autoFilterDateGrouping="1"/>
  </bookViews>
  <sheets>
    <sheet name="Rev 0" sheetId="1" state="visible" r:id="rId1"/>
    <sheet name="Sheet2" sheetId="2" state="visible" r:id="rId2"/>
    <sheet name="Rate Sheet" sheetId="3" state="visible" r:id="rId3"/>
  </sheets>
  <definedNames>
    <definedName name="_xlnm.Print_Area" localSheetId="0">'Rev 0'!$A$1:$K$163</definedName>
    <definedName name="_xlnm.Print_Area" localSheetId="2">'Rate Sheet'!$A$1:$D$43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0"/>
  </numFmts>
  <fonts count="19">
    <font>
      <name val="Arial"/>
      <sz val="10"/>
    </font>
    <font>
      <name val="Arial"/>
      <family val="2"/>
      <sz val="10"/>
    </font>
    <font>
      <name val="Arial"/>
      <family val="2"/>
      <sz val="14"/>
    </font>
    <font>
      <name val="Arial"/>
      <family val="2"/>
      <sz val="12"/>
    </font>
    <font>
      <name val="Arial"/>
      <family val="2"/>
      <b val="1"/>
      <sz val="12"/>
    </font>
    <font>
      <name val="Franklin Gothic Demi Cond"/>
      <family val="2"/>
      <sz val="10"/>
    </font>
    <font>
      <name val="Franklin Gothic Demi Cond"/>
      <family val="2"/>
      <sz val="14"/>
    </font>
    <font>
      <name val="Arial"/>
      <family val="2"/>
      <b val="1"/>
      <sz val="18"/>
    </font>
    <font>
      <name val="Arial"/>
      <family val="2"/>
      <sz val="12"/>
      <u val="single"/>
    </font>
    <font>
      <name val="Arial"/>
      <family val="2"/>
      <b val="1"/>
      <sz val="12"/>
      <u val="single"/>
    </font>
    <font>
      <name val="Arial"/>
      <family val="2"/>
      <b val="1"/>
      <sz val="10"/>
    </font>
    <font>
      <name val="Arial"/>
      <family val="2"/>
      <b val="1"/>
      <sz val="16"/>
    </font>
    <font>
      <name val="Arial"/>
      <family val="2"/>
      <color theme="8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color theme="2" tint="-0.499984740745262"/>
      <sz val="10"/>
    </font>
    <font>
      <name val="Arial"/>
      <family val="2"/>
      <b val="1"/>
      <i val="1"/>
      <sz val="12"/>
    </font>
    <font>
      <name val="Arial"/>
      <family val="2"/>
      <b val="1"/>
      <sz val="14"/>
    </font>
  </fonts>
  <fills count="11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3" fillId="0" borderId="0"/>
    <xf numFmtId="44" fontId="13" fillId="0" borderId="0"/>
  </cellStyleXfs>
  <cellXfs count="150"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1" pivotButton="0" quotePrefix="0" xfId="0"/>
    <xf numFmtId="164" fontId="0" fillId="0" borderId="1" pivotButton="0" quotePrefix="0" xfId="0"/>
    <xf numFmtId="0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9" fontId="0" fillId="0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0" fillId="3" borderId="1" pivotButton="0" quotePrefix="0" xfId="0"/>
    <xf numFmtId="164" fontId="4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Continuous"/>
    </xf>
    <xf numFmtId="165" fontId="0" fillId="0" borderId="0" pivotButton="0" quotePrefix="0" xfId="0"/>
    <xf numFmtId="165" fontId="1" fillId="0" borderId="0" pivotButton="0" quotePrefix="0" xfId="0"/>
    <xf numFmtId="0" fontId="2" fillId="0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left"/>
    </xf>
    <xf numFmtId="0" fontId="9" fillId="0" borderId="0" pivotButton="0" quotePrefix="0" xfId="0"/>
    <xf numFmtId="0" fontId="3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65" fontId="3" fillId="0" borderId="0" applyAlignment="1" pivotButton="0" quotePrefix="1" xfId="0">
      <alignment horizontal="center"/>
    </xf>
    <xf numFmtId="0" fontId="3" fillId="0" borderId="0" applyAlignment="1" pivotButton="0" quotePrefix="0" xfId="0">
      <alignment horizontal="centerContinuous"/>
    </xf>
    <xf numFmtId="164" fontId="3" fillId="0" borderId="0" applyAlignment="1" pivotButton="0" quotePrefix="0" xfId="0">
      <alignment horizontal="center"/>
    </xf>
    <xf numFmtId="0" fontId="10" fillId="0" borderId="0" pivotButton="0" quotePrefix="0" xfId="0"/>
    <xf numFmtId="0" fontId="1" fillId="0" borderId="1" pivotButton="0" quotePrefix="0" xfId="0"/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164" fontId="10" fillId="5" borderId="2" pivotButton="0" quotePrefix="0" xfId="0"/>
    <xf numFmtId="164" fontId="10" fillId="5" borderId="2" applyAlignment="1" pivotButton="0" quotePrefix="0" xfId="0">
      <alignment horizontal="right"/>
    </xf>
    <xf numFmtId="0" fontId="10" fillId="5" borderId="2" applyAlignment="1" pivotButton="0" quotePrefix="0" xfId="0">
      <alignment horizontal="right"/>
    </xf>
    <xf numFmtId="0" fontId="10" fillId="5" borderId="2" pivotButton="0" quotePrefix="0" xfId="0"/>
    <xf numFmtId="0" fontId="0" fillId="5" borderId="2" pivotButton="0" quotePrefix="0" xfId="0"/>
    <xf numFmtId="0" fontId="10" fillId="5" borderId="0" pivotButton="0" quotePrefix="0" xfId="0"/>
    <xf numFmtId="0" fontId="10" fillId="5" borderId="0" applyAlignment="1" pivotButton="0" quotePrefix="0" xfId="0">
      <alignment horizontal="left"/>
    </xf>
    <xf numFmtId="164" fontId="10" fillId="5" borderId="0" pivotButton="0" quotePrefix="0" xfId="0"/>
    <xf numFmtId="0" fontId="10" fillId="5" borderId="2" applyAlignment="1" pivotButton="0" quotePrefix="0" xfId="0">
      <alignment horizontal="left"/>
    </xf>
    <xf numFmtId="164" fontId="10" fillId="5" borderId="2" applyAlignment="1" pivotButton="0" quotePrefix="0" xfId="0">
      <alignment horizontal="left"/>
    </xf>
    <xf numFmtId="164" fontId="10" fillId="5" borderId="0" applyAlignment="1" pivotButton="0" quotePrefix="0" xfId="0">
      <alignment horizontal="left"/>
    </xf>
    <xf numFmtId="0" fontId="10" fillId="6" borderId="2" pivotButton="0" quotePrefix="0" xfId="0"/>
    <xf numFmtId="0" fontId="10" fillId="6" borderId="2" applyAlignment="1" pivotButton="0" quotePrefix="0" xfId="0">
      <alignment horizontal="left"/>
    </xf>
    <xf numFmtId="164" fontId="10" fillId="6" borderId="2" pivotButton="0" quotePrefix="0" xfId="0"/>
    <xf numFmtId="164" fontId="10" fillId="6" borderId="0" pivotButton="0" quotePrefix="0" xfId="0"/>
    <xf numFmtId="0" fontId="10" fillId="6" borderId="0" pivotButton="0" quotePrefix="0" xfId="0"/>
    <xf numFmtId="0" fontId="10" fillId="5" borderId="0" applyAlignment="1" pivotButton="0" quotePrefix="0" xfId="0">
      <alignment horizontal="right"/>
    </xf>
    <xf numFmtId="0" fontId="4" fillId="7" borderId="0" pivotButton="0" quotePrefix="0" xfId="0"/>
    <xf numFmtId="0" fontId="3" fillId="7" borderId="0" pivotButton="0" quotePrefix="0" xfId="0"/>
    <xf numFmtId="0" fontId="0" fillId="7" borderId="0" pivotButton="0" quotePrefix="0" xfId="0"/>
    <xf numFmtId="164" fontId="0" fillId="7" borderId="0" pivotButton="0" quotePrefix="0" xfId="0"/>
    <xf numFmtId="0" fontId="10" fillId="6" borderId="0" applyAlignment="1" pivotButton="0" quotePrefix="0" xfId="0">
      <alignment horizontal="right"/>
    </xf>
    <xf numFmtId="0" fontId="2" fillId="8" borderId="2" pivotButton="0" quotePrefix="0" xfId="0"/>
    <xf numFmtId="164" fontId="2" fillId="8" borderId="2" pivotButton="0" quotePrefix="0" xfId="0"/>
    <xf numFmtId="0" fontId="2" fillId="8" borderId="0" pivotButton="0" quotePrefix="0" xfId="0"/>
    <xf numFmtId="0" fontId="1" fillId="8" borderId="2" pivotButton="0" quotePrefix="0" xfId="0"/>
    <xf numFmtId="164" fontId="1" fillId="8" borderId="2" pivotButton="0" quotePrefix="0" xfId="0"/>
    <xf numFmtId="0" fontId="0" fillId="4" borderId="0" pivotButton="0" quotePrefix="0" xfId="0"/>
    <xf numFmtId="0" fontId="0" fillId="9" borderId="0" pivotButton="0" quotePrefix="0" xfId="0"/>
    <xf numFmtId="164" fontId="0" fillId="9" borderId="0" pivotButton="0" quotePrefix="0" xfId="0"/>
    <xf numFmtId="0" fontId="1" fillId="9" borderId="1" applyAlignment="1" pivotButton="0" quotePrefix="0" xfId="0">
      <alignment horizontal="right"/>
    </xf>
    <xf numFmtId="0" fontId="1" fillId="9" borderId="0" pivotButton="0" quotePrefix="0" xfId="0"/>
    <xf numFmtId="0" fontId="12" fillId="0" borderId="0" pivotButton="0" quotePrefix="0" xfId="0"/>
    <xf numFmtId="9" fontId="12" fillId="0" borderId="0" pivotButton="0" quotePrefix="0" xfId="0"/>
    <xf numFmtId="164" fontId="12" fillId="0" borderId="0" pivotButton="0" quotePrefix="0" xfId="0"/>
    <xf numFmtId="166" fontId="0" fillId="0" borderId="0" applyAlignment="1" pivotButton="0" quotePrefix="0" xfId="1">
      <alignment horizontal="center"/>
    </xf>
    <xf numFmtId="0" fontId="1" fillId="0" borderId="0" applyAlignment="1" pivotButton="0" quotePrefix="0" xfId="0">
      <alignment horizontal="right"/>
    </xf>
    <xf numFmtId="0" fontId="0" fillId="5" borderId="0" pivotButton="0" quotePrefix="0" xfId="0"/>
    <xf numFmtId="0" fontId="1" fillId="7" borderId="1" applyAlignment="1" pivotButton="0" quotePrefix="0" xfId="0">
      <alignment horizontal="left"/>
    </xf>
    <xf numFmtId="0" fontId="1" fillId="7" borderId="1" pivotButton="0" quotePrefix="0" xfId="0"/>
    <xf numFmtId="0" fontId="1" fillId="7" borderId="1" applyAlignment="1" pivotButton="0" quotePrefix="0" xfId="0">
      <alignment horizontal="center"/>
    </xf>
    <xf numFmtId="164" fontId="1" fillId="7" borderId="1" applyAlignment="1" pivotButton="0" quotePrefix="0" xfId="0">
      <alignment horizontal="right"/>
    </xf>
    <xf numFmtId="0" fontId="1" fillId="7" borderId="1" applyAlignment="1" pivotButton="0" quotePrefix="0" xfId="0">
      <alignment horizontal="right"/>
    </xf>
    <xf numFmtId="0" fontId="0" fillId="7" borderId="1" pivotButton="0" quotePrefix="0" xfId="0"/>
    <xf numFmtId="0" fontId="0" fillId="2" borderId="0" applyAlignment="1" pivotButton="0" quotePrefix="0" xfId="0">
      <alignment horizontal="right"/>
    </xf>
    <xf numFmtId="0" fontId="1" fillId="4" borderId="0" pivotButton="0" quotePrefix="0" xfId="0"/>
    <xf numFmtId="164" fontId="0" fillId="4" borderId="0" pivotButton="0" quotePrefix="0" xfId="0"/>
    <xf numFmtId="0" fontId="15" fillId="0" borderId="0" pivotButton="0" quotePrefix="0" xfId="0"/>
    <xf numFmtId="49" fontId="15" fillId="0" borderId="0" pivotButton="0" quotePrefix="0" xfId="0"/>
    <xf numFmtId="0" fontId="1" fillId="9" borderId="1" pivotButton="0" quotePrefix="0" xfId="0"/>
    <xf numFmtId="0" fontId="16" fillId="0" borderId="0" pivotButton="0" quotePrefix="0" xfId="0"/>
    <xf numFmtId="164" fontId="10" fillId="9" borderId="0" pivotButton="0" quotePrefix="0" xfId="0"/>
    <xf numFmtId="9" fontId="10" fillId="9" borderId="0" pivotButton="0" quotePrefix="0" xfId="0"/>
    <xf numFmtId="164" fontId="0" fillId="9" borderId="1" pivotButton="0" quotePrefix="0" xfId="0"/>
    <xf numFmtId="0" fontId="0" fillId="9" borderId="1" pivotButton="0" quotePrefix="0" xfId="0"/>
    <xf numFmtId="0" fontId="0" fillId="4" borderId="0" applyAlignment="1" pivotButton="0" quotePrefix="0" xfId="0">
      <alignment horizontal="right"/>
    </xf>
    <xf numFmtId="49" fontId="1" fillId="9" borderId="1" applyAlignment="1" pivotButton="0" quotePrefix="0" xfId="0">
      <alignment horizontal="right"/>
    </xf>
    <xf numFmtId="164" fontId="1" fillId="9" borderId="0" applyAlignment="1" pivotButton="0" quotePrefix="0" xfId="0">
      <alignment horizontal="right"/>
    </xf>
    <xf numFmtId="164" fontId="15" fillId="0" borderId="0" applyAlignment="1" pivotButton="0" quotePrefix="0" xfId="0">
      <alignment horizontal="right"/>
    </xf>
    <xf numFmtId="164" fontId="15" fillId="0" borderId="0" pivotButton="0" quotePrefix="0" xfId="0"/>
    <xf numFmtId="0" fontId="1" fillId="8" borderId="0" pivotButton="0" quotePrefix="0" xfId="0"/>
    <xf numFmtId="164" fontId="2" fillId="8" borderId="0" pivotButton="0" quotePrefix="0" xfId="0"/>
    <xf numFmtId="164" fontId="1" fillId="8" borderId="0" pivotButton="0" quotePrefix="0" xfId="0"/>
    <xf numFmtId="164" fontId="10" fillId="0" borderId="0" pivotButton="0" quotePrefix="0" xfId="0"/>
    <xf numFmtId="0" fontId="4" fillId="10" borderId="0" pivotButton="0" quotePrefix="0" xfId="0"/>
    <xf numFmtId="164" fontId="4" fillId="10" borderId="0" pivotButton="0" quotePrefix="0" xfId="0"/>
    <xf numFmtId="164" fontId="17" fillId="10" borderId="0" applyAlignment="1" pivotButton="0" quotePrefix="0" xfId="0">
      <alignment horizontal="right"/>
    </xf>
    <xf numFmtId="49" fontId="17" fillId="1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67" fontId="0" fillId="0" borderId="0" pivotButton="0" quotePrefix="0" xfId="0"/>
    <xf numFmtId="0" fontId="18" fillId="0" borderId="0" applyAlignment="1" pivotButton="0" quotePrefix="0" xfId="0">
      <alignment horizontal="centerContinuous"/>
    </xf>
    <xf numFmtId="0" fontId="18" fillId="2" borderId="0" pivotButton="0" quotePrefix="0" xfId="0"/>
    <xf numFmtId="164" fontId="1" fillId="9" borderId="0" applyAlignment="1" pivotButton="0" quotePrefix="0" xfId="0">
      <alignment horizontal="left" wrapText="1"/>
    </xf>
    <xf numFmtId="164" fontId="16" fillId="0" borderId="0" pivotButton="0" quotePrefix="0" xfId="0"/>
    <xf numFmtId="165" fontId="0" fillId="0" borderId="0" pivotButton="0" quotePrefix="0" xfId="1"/>
    <xf numFmtId="0" fontId="14" fillId="7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4" fillId="7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" fillId="7" borderId="1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0" fontId="1" fillId="9" borderId="1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164" fontId="0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/>
    </xf>
    <xf numFmtId="0" fontId="0" fillId="7" borderId="1" applyAlignment="1" pivotButton="0" quotePrefix="0" xfId="0">
      <alignment horizontal="center"/>
    </xf>
    <xf numFmtId="164" fontId="1" fillId="9" borderId="0" applyAlignment="1" pivotButton="0" quotePrefix="0" xfId="0">
      <alignment horizontal="left" wrapText="1"/>
    </xf>
    <xf numFmtId="49" fontId="10" fillId="2" borderId="0" applyAlignment="1" pivotButton="0" quotePrefix="0" xfId="0">
      <alignment horizontal="center"/>
    </xf>
    <xf numFmtId="164" fontId="15" fillId="0" borderId="0" applyAlignment="1" pivotButton="0" quotePrefix="0" xfId="0">
      <alignment horizontal="right"/>
    </xf>
    <xf numFmtId="0" fontId="3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 wrapText="1"/>
    </xf>
    <xf numFmtId="0" fontId="3" fillId="0" borderId="0" applyAlignment="1" pivotButton="0" quotePrefix="0" xfId="0">
      <alignment horizontal="center" wrapText="1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1">
      <alignment horizontal="center"/>
    </xf>
    <xf numFmtId="165" fontId="0" fillId="0" borderId="1" applyAlignment="1" pivotButton="0" quotePrefix="0" xfId="0">
      <alignment horizontal="right"/>
    </xf>
    <xf numFmtId="165" fontId="0" fillId="0" borderId="0" pivotButton="0" quotePrefix="0" xfId="0"/>
    <xf numFmtId="165" fontId="1" fillId="0" borderId="0" pivotButton="0" quotePrefix="0" xfId="0"/>
    <xf numFmtId="167" fontId="0" fillId="0" borderId="0" pivotButton="0" quotePrefix="0" xfId="0"/>
    <xf numFmtId="165" fontId="0" fillId="0" borderId="0" pivotButton="0" quotePrefix="0" xfId="1"/>
    <xf numFmtId="165" fontId="3" fillId="0" borderId="0" applyAlignment="1" pivotButton="0" quotePrefix="0" xfId="0">
      <alignment horizontal="center"/>
    </xf>
    <xf numFmtId="165" fontId="3" fillId="0" borderId="0" applyAlignment="1" pivotButton="0" quotePrefix="1" xfId="0">
      <alignment horizontal="center"/>
    </xf>
  </cellXfs>
  <cellStyles count="3">
    <cellStyle name="Normal" xfId="0" builtinId="0"/>
    <cellStyle name="Currency" xfId="1" builtinId="4"/>
    <cellStyle name="Currency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163"/>
  <sheetViews>
    <sheetView tabSelected="1" topLeftCell="A123" zoomScaleNormal="100" workbookViewId="0">
      <selection activeCell="I144" sqref="I144"/>
    </sheetView>
  </sheetViews>
  <sheetFormatPr baseColWidth="10" defaultColWidth="8.83203125" defaultRowHeight="13"/>
  <cols>
    <col width="44.83203125" customWidth="1" min="1" max="1"/>
    <col width="16.83203125" customWidth="1" min="2" max="2"/>
    <col width="18.5" customWidth="1" min="3" max="3"/>
    <col width="11.1640625" customWidth="1" style="1" min="5" max="5"/>
    <col width="12.83203125" customWidth="1" style="1" min="6" max="6"/>
    <col width="11.1640625" bestFit="1" customWidth="1" min="7" max="7"/>
    <col width="11.33203125" customWidth="1" min="8" max="8"/>
    <col width="12.6640625" customWidth="1" style="1" min="9" max="9"/>
    <col width="16" customWidth="1" min="10" max="10"/>
    <col width="11.6640625" customWidth="1" min="11" max="11"/>
    <col width="8" customWidth="1" min="12" max="12"/>
    <col width="4" customWidth="1" min="13" max="13"/>
    <col width="9.1640625" customWidth="1" style="1" min="17" max="17"/>
  </cols>
  <sheetData>
    <row r="1" ht="20" customHeight="1">
      <c r="A1" s="124" t="inlineStr">
        <is>
          <t>Project Cost Worksheet Jan 2024 - Multiple Qty</t>
        </is>
      </c>
      <c r="I1" s="119" t="inlineStr">
        <is>
          <t>01/08/24 Version</t>
        </is>
      </c>
    </row>
    <row r="2" ht="16" customHeight="1">
      <c r="A2" s="122" t="inlineStr">
        <is>
          <t>Customer:</t>
        </is>
      </c>
      <c r="E2" s="19" t="n"/>
      <c r="F2" s="19" t="n"/>
      <c r="G2" s="8" t="n"/>
      <c r="H2" s="8" t="n"/>
      <c r="I2" s="19" t="n"/>
      <c r="J2" s="93" t="inlineStr">
        <is>
          <t>Engr Cost Rate</t>
        </is>
      </c>
      <c r="K2" s="117" t="n">
        <v>79.75</v>
      </c>
    </row>
    <row r="3" ht="16" customHeight="1">
      <c r="A3" s="122" t="inlineStr">
        <is>
          <t xml:space="preserve">Project Name: </t>
        </is>
      </c>
      <c r="C3" s="130" t="inlineStr">
        <is>
          <t xml:space="preserve">Notes: Spreadsheet will take engineering labor for first unit and spread out this cost over the total number of units. Cost of onsite installation occurs only once. </t>
        </is>
      </c>
      <c r="I3" s="19" t="n"/>
      <c r="J3" s="93" t="inlineStr">
        <is>
          <t>Assy Cost Rate</t>
        </is>
      </c>
      <c r="K3" s="117" t="n">
        <v>30.5</v>
      </c>
    </row>
    <row r="4" ht="16" customHeight="1">
      <c r="A4" s="122" t="inlineStr">
        <is>
          <t>Project Number:</t>
        </is>
      </c>
      <c r="I4" s="19" t="n"/>
      <c r="J4" s="8" t="n"/>
    </row>
    <row r="5" ht="16" customHeight="1">
      <c r="A5" s="122" t="inlineStr">
        <is>
          <t>Date:</t>
        </is>
      </c>
      <c r="I5" s="19" t="n"/>
      <c r="J5" s="8" t="n"/>
    </row>
    <row r="6" ht="16" customHeight="1">
      <c r="A6" s="122" t="inlineStr">
        <is>
          <t xml:space="preserve">Prepared By: </t>
        </is>
      </c>
    </row>
    <row r="7" ht="16" customHeight="1">
      <c r="A7" s="122" t="inlineStr">
        <is>
          <t>Rev 0:</t>
        </is>
      </c>
    </row>
    <row r="8" ht="20" customHeight="1">
      <c r="A8" s="121" t="inlineStr">
        <is>
          <t>PARTS (for one unit)</t>
        </is>
      </c>
    </row>
    <row r="9">
      <c r="A9" s="81" t="inlineStr">
        <is>
          <t>Description</t>
        </is>
      </c>
      <c r="B9" s="82" t="inlineStr">
        <is>
          <t>Manufacturer</t>
        </is>
      </c>
      <c r="C9" s="82" t="inlineStr">
        <is>
          <t>Part Number</t>
        </is>
      </c>
      <c r="D9" s="123" t="inlineStr">
        <is>
          <t>Quantity</t>
        </is>
      </c>
      <c r="E9" s="84" t="inlineStr">
        <is>
          <t>Cost/Ea</t>
        </is>
      </c>
      <c r="F9" s="84" t="inlineStr">
        <is>
          <t>Total Cost</t>
        </is>
      </c>
      <c r="G9" s="85" t="inlineStr">
        <is>
          <t>Margin</t>
        </is>
      </c>
      <c r="H9" s="86" t="n"/>
      <c r="I9" s="84" t="inlineStr">
        <is>
          <t>SubTotal</t>
        </is>
      </c>
      <c r="J9" s="123" t="inlineStr">
        <is>
          <t>Notes:</t>
        </is>
      </c>
      <c r="K9" s="4" t="n"/>
    </row>
    <row r="10">
      <c r="A10" t="inlineStr">
        <is>
          <t>250A Main Breaker</t>
        </is>
      </c>
      <c r="B10" t="inlineStr">
        <is>
          <t>Eaton</t>
        </is>
      </c>
      <c r="C10" t="inlineStr">
        <is>
          <t>HMCP250R5C</t>
        </is>
      </c>
      <c r="D10" s="129" t="n">
        <v>1</v>
      </c>
      <c r="E10" s="1" t="n">
        <v>580</v>
      </c>
      <c r="F10" s="1">
        <f>D10*E10</f>
        <v/>
      </c>
      <c r="G10" s="15" t="n">
        <v>0.25</v>
      </c>
      <c r="I10" s="1">
        <f>F10/(1-G10)</f>
        <v/>
      </c>
      <c r="J10" s="120" t="n"/>
      <c r="N10" s="1" t="n"/>
      <c r="S10" s="1" t="n"/>
    </row>
    <row r="11">
      <c r="A11" s="6" t="inlineStr">
        <is>
          <t>250A Soft Starter</t>
        </is>
      </c>
      <c r="B11" t="inlineStr">
        <is>
          <t>ABB</t>
        </is>
      </c>
      <c r="C11" t="inlineStr">
        <is>
          <t>PSTX250-600-70</t>
        </is>
      </c>
      <c r="D11" s="129" t="n">
        <v>1</v>
      </c>
      <c r="E11" s="1" t="n">
        <v>2850</v>
      </c>
      <c r="F11" s="1">
        <f>D11*E11</f>
        <v/>
      </c>
      <c r="G11" s="15" t="n">
        <v>0.25</v>
      </c>
      <c r="I11" s="1">
        <f>F11/(1-G11)</f>
        <v/>
      </c>
      <c r="J11" s="120" t="n"/>
      <c r="N11" s="1" t="n"/>
      <c r="S11" s="1" t="n"/>
    </row>
    <row r="12">
      <c r="A12" t="inlineStr">
        <is>
          <t>Control Transformer 500VA</t>
        </is>
      </c>
      <c r="B12" t="inlineStr">
        <is>
          <t>Acme</t>
        </is>
      </c>
      <c r="C12" t="inlineStr">
        <is>
          <t>T-1-53013</t>
        </is>
      </c>
      <c r="D12" s="129" t="n">
        <v>1</v>
      </c>
      <c r="E12" s="1" t="n">
        <v>95</v>
      </c>
      <c r="F12" s="1">
        <f>D12*E12</f>
        <v/>
      </c>
      <c r="G12" s="15" t="n">
        <v>0.25</v>
      </c>
      <c r="I12" s="1">
        <f>F12/(1-G12)</f>
        <v/>
      </c>
      <c r="J12" s="120" t="n"/>
      <c r="N12" s="1" t="n"/>
      <c r="O12" s="1" t="n"/>
    </row>
    <row r="13">
      <c r="A13" t="inlineStr">
        <is>
          <t>Reversing Contactors</t>
        </is>
      </c>
      <c r="B13" t="inlineStr">
        <is>
          <t>Allen-Bradley</t>
        </is>
      </c>
      <c r="C13" t="inlineStr">
        <is>
          <t>100-C60D10</t>
        </is>
      </c>
      <c r="D13" s="129" t="n">
        <v>2</v>
      </c>
      <c r="E13" s="1" t="n">
        <v>185</v>
      </c>
      <c r="F13" s="1">
        <f>D13*E13</f>
        <v/>
      </c>
      <c r="G13" s="15" t="n">
        <v>0.25</v>
      </c>
      <c r="I13" s="1">
        <f>F13/(1-G13)</f>
        <v/>
      </c>
      <c r="J13" s="120" t="n"/>
      <c r="N13" s="1" t="n"/>
      <c r="S13" s="1" t="n"/>
    </row>
    <row r="14">
      <c r="A14" t="inlineStr">
        <is>
          <t>Custom MCC Door</t>
        </is>
      </c>
      <c r="B14" t="inlineStr">
        <is>
          <t>Custom Fabrication</t>
        </is>
      </c>
      <c r="C14" t="inlineStr">
        <is>
          <t>-</t>
        </is>
      </c>
      <c r="D14" s="129" t="n">
        <v>1</v>
      </c>
      <c r="E14" s="1" t="n">
        <v>350</v>
      </c>
      <c r="F14" s="1">
        <f>D14*E14</f>
        <v/>
      </c>
      <c r="G14" s="15" t="n">
        <v>0.25</v>
      </c>
      <c r="I14" s="1">
        <f>F14/(1-G14)</f>
        <v/>
      </c>
      <c r="J14" s="120" t="n"/>
      <c r="N14" s="1" t="n"/>
      <c r="S14" s="1" t="n"/>
    </row>
    <row r="15">
      <c r="A15" t="inlineStr">
        <is>
          <t>Custom Back Panel</t>
        </is>
      </c>
      <c r="B15" t="inlineStr">
        <is>
          <t>Custom Fabrication</t>
        </is>
      </c>
      <c r="C15" t="inlineStr">
        <is>
          <t>-</t>
        </is>
      </c>
      <c r="D15" s="129" t="n">
        <v>1</v>
      </c>
      <c r="E15" s="1" t="n">
        <v>180</v>
      </c>
      <c r="F15" s="1">
        <f>D15*E15</f>
        <v/>
      </c>
      <c r="G15" s="15" t="n">
        <v>0.25</v>
      </c>
      <c r="I15" s="1">
        <f>F15/(1-G15)</f>
        <v/>
      </c>
      <c r="J15" s="120" t="n"/>
      <c r="N15" s="1" t="n"/>
      <c r="O15" s="1" t="n"/>
    </row>
    <row r="16">
      <c r="A16" t="inlineStr">
        <is>
          <t>LOTO Door Handle</t>
        </is>
      </c>
      <c r="B16" t="inlineStr">
        <is>
          <t>Hoffman</t>
        </is>
      </c>
      <c r="C16" t="inlineStr">
        <is>
          <t>AHL2</t>
        </is>
      </c>
      <c r="D16" s="129" t="n">
        <v>1</v>
      </c>
      <c r="E16" s="1" t="n">
        <v>56</v>
      </c>
      <c r="F16" s="1">
        <f>D16*E16</f>
        <v/>
      </c>
      <c r="G16" s="15" t="n">
        <v>0.25</v>
      </c>
      <c r="I16" s="1">
        <f>F16/(1-G16)</f>
        <v/>
      </c>
      <c r="J16" s="120" t="n"/>
      <c r="N16" s="1" t="n"/>
      <c r="S16" s="1" t="n"/>
    </row>
    <row r="17">
      <c r="A17" t="inlineStr">
        <is>
          <t>Red Pilot Light (Forward)</t>
        </is>
      </c>
      <c r="B17" t="inlineStr">
        <is>
          <t>Allen-Bradley</t>
        </is>
      </c>
      <c r="C17" t="inlineStr">
        <is>
          <t>800T-QH2A</t>
        </is>
      </c>
      <c r="D17" s="129" t="n">
        <v>1</v>
      </c>
      <c r="E17" s="1" t="n">
        <v>45</v>
      </c>
      <c r="F17" s="1">
        <f>D17*E17</f>
        <v/>
      </c>
      <c r="G17" s="15" t="n">
        <v>0.25</v>
      </c>
      <c r="I17" s="1">
        <f>F17/(1-G17)</f>
        <v/>
      </c>
      <c r="J17" s="120" t="n"/>
      <c r="N17" s="1" t="n"/>
      <c r="S17" s="1" t="n"/>
    </row>
    <row r="18">
      <c r="A18" t="inlineStr">
        <is>
          <t>Green Pilot Light (Reverse)</t>
        </is>
      </c>
      <c r="B18" t="inlineStr">
        <is>
          <t>Allen-Bradley</t>
        </is>
      </c>
      <c r="C18" t="inlineStr">
        <is>
          <t>800T-QG2A</t>
        </is>
      </c>
      <c r="D18" s="129" t="n">
        <v>1</v>
      </c>
      <c r="E18" s="1" t="n">
        <v>45</v>
      </c>
      <c r="F18" s="1">
        <f>D18*E18</f>
        <v/>
      </c>
      <c r="G18" s="15" t="n">
        <v>0.25</v>
      </c>
      <c r="I18" s="1">
        <f>F18/(1-G18)</f>
        <v/>
      </c>
      <c r="J18" s="120" t="n"/>
      <c r="N18" s="1" t="n"/>
      <c r="O18" s="1" t="n"/>
    </row>
    <row r="19">
      <c r="A19" t="inlineStr">
        <is>
          <t>White Pilot Light (Power)</t>
        </is>
      </c>
      <c r="B19" t="inlineStr">
        <is>
          <t>Allen-Bradley</t>
        </is>
      </c>
      <c r="C19" t="inlineStr">
        <is>
          <t>800T-QW2A</t>
        </is>
      </c>
      <c r="D19" s="129" t="n">
        <v>1</v>
      </c>
      <c r="E19" s="1" t="n">
        <v>45</v>
      </c>
      <c r="F19" s="1">
        <f>D19*E19</f>
        <v/>
      </c>
      <c r="G19" s="15" t="n">
        <v>0.25</v>
      </c>
      <c r="I19" s="1">
        <f>F19/(1-G19)</f>
        <v/>
      </c>
      <c r="J19" s="120" t="n"/>
      <c r="N19" s="1" t="n"/>
      <c r="S19" s="1" t="n"/>
    </row>
    <row r="20">
      <c r="A20" t="inlineStr">
        <is>
          <t>HOA Selector Switch</t>
        </is>
      </c>
      <c r="B20" t="inlineStr">
        <is>
          <t>Allen-Bradley</t>
        </is>
      </c>
      <c r="C20" t="inlineStr">
        <is>
          <t>800T-H33A</t>
        </is>
      </c>
      <c r="D20" s="129" t="n">
        <v>1</v>
      </c>
      <c r="E20" s="1" t="n">
        <v>65</v>
      </c>
      <c r="F20" s="1">
        <f>D20*E20</f>
        <v/>
      </c>
      <c r="G20" s="15" t="n">
        <v>0.25</v>
      </c>
      <c r="I20" s="1">
        <f>F20/(1-G20)</f>
        <v/>
      </c>
      <c r="J20" s="120" t="n"/>
      <c r="N20" s="1" t="n"/>
      <c r="S20" s="1" t="n"/>
    </row>
    <row r="21">
      <c r="A21" t="inlineStr">
        <is>
          <t>Push Button (Forward)</t>
        </is>
      </c>
      <c r="B21" t="inlineStr">
        <is>
          <t>Allen-Bradley</t>
        </is>
      </c>
      <c r="C21" t="inlineStr">
        <is>
          <t>800T-A2A</t>
        </is>
      </c>
      <c r="D21" s="129" t="n">
        <v>1</v>
      </c>
      <c r="E21" s="1" t="n">
        <v>38</v>
      </c>
      <c r="F21" s="1">
        <f>D21*E21</f>
        <v/>
      </c>
      <c r="G21" s="15" t="n">
        <v>0.25</v>
      </c>
      <c r="I21" s="1">
        <f>F21/(1-G21)</f>
        <v/>
      </c>
      <c r="J21" s="120" t="n"/>
      <c r="N21" s="1" t="n"/>
      <c r="O21" s="1" t="n"/>
    </row>
    <row r="22">
      <c r="A22" t="inlineStr">
        <is>
          <t>Push Button (Reverse)</t>
        </is>
      </c>
      <c r="B22" t="inlineStr">
        <is>
          <t>Allen-Bradley</t>
        </is>
      </c>
      <c r="C22" t="inlineStr">
        <is>
          <t>800T-A2A</t>
        </is>
      </c>
      <c r="D22" s="129" t="n">
        <v>1</v>
      </c>
      <c r="E22" s="1" t="n">
        <v>38</v>
      </c>
      <c r="F22" s="1">
        <f>D22*E22</f>
        <v/>
      </c>
      <c r="G22" s="15" t="n">
        <v>0.25</v>
      </c>
      <c r="I22" s="1">
        <f>F22/(1-G22)</f>
        <v/>
      </c>
      <c r="J22" s="120" t="n"/>
      <c r="N22" s="1" t="n"/>
      <c r="S22" s="1" t="n"/>
    </row>
    <row r="23">
      <c r="A23" t="inlineStr">
        <is>
          <t>Softstarter Keypad</t>
        </is>
      </c>
      <c r="B23" t="inlineStr">
        <is>
          <t>ABB</t>
        </is>
      </c>
      <c r="C23" t="inlineStr">
        <is>
          <t>PSTX-KP</t>
        </is>
      </c>
      <c r="D23" s="129" t="n">
        <v>1</v>
      </c>
      <c r="E23" s="1" t="n">
        <v>240</v>
      </c>
      <c r="F23" s="1">
        <f>D23*E23</f>
        <v/>
      </c>
      <c r="G23" s="15" t="n">
        <v>0.25</v>
      </c>
      <c r="I23" s="1">
        <f>F23/(1-G23)</f>
        <v/>
      </c>
      <c r="J23" s="120" t="n"/>
      <c r="N23" s="1" t="n"/>
      <c r="S23" s="1" t="n"/>
    </row>
    <row r="24">
      <c r="A24" t="inlineStr">
        <is>
          <t>Terminal Blocks</t>
        </is>
      </c>
      <c r="B24" t="inlineStr">
        <is>
          <t>WAGO</t>
        </is>
      </c>
      <c r="C24" t="inlineStr">
        <is>
          <t>2002-1301</t>
        </is>
      </c>
      <c r="D24" s="129" t="n">
        <v>20</v>
      </c>
      <c r="E24" s="1" t="n">
        <v>3.5</v>
      </c>
      <c r="F24" s="1">
        <f>D24*E24</f>
        <v/>
      </c>
      <c r="G24" s="15" t="n">
        <v>0.25</v>
      </c>
      <c r="I24" s="1">
        <f>F24/(1-G24)</f>
        <v/>
      </c>
      <c r="J24" s="120" t="n"/>
      <c r="N24" s="1" t="n"/>
      <c r="O24" s="1" t="n"/>
    </row>
    <row r="25">
      <c r="A25" t="inlineStr">
        <is>
          <t>DIN Rail</t>
        </is>
      </c>
      <c r="B25" t="inlineStr">
        <is>
          <t>WAGO</t>
        </is>
      </c>
      <c r="C25" t="inlineStr">
        <is>
          <t>-</t>
        </is>
      </c>
      <c r="D25" s="129" t="n">
        <v>2</v>
      </c>
      <c r="E25" s="1" t="n">
        <v>8</v>
      </c>
      <c r="F25" s="1">
        <f>D25*E25</f>
        <v/>
      </c>
      <c r="G25" s="15" t="n">
        <v>0.25</v>
      </c>
      <c r="I25" s="1">
        <f>F25/(1-G25)</f>
        <v/>
      </c>
      <c r="J25" s="120" t="n"/>
      <c r="N25" s="1" t="n"/>
      <c r="S25" s="1" t="n"/>
    </row>
    <row r="26">
      <c r="A26" t="inlineStr">
        <is>
          <t>Wire Duct (2ft)</t>
        </is>
      </c>
      <c r="B26" t="inlineStr">
        <is>
          <t>Panduit</t>
        </is>
      </c>
      <c r="C26" t="inlineStr">
        <is>
          <t>G1X1LG6</t>
        </is>
      </c>
      <c r="D26" s="129" t="n">
        <v>4</v>
      </c>
      <c r="E26" s="1" t="n">
        <v>12</v>
      </c>
      <c r="F26" s="1">
        <f>D26*E26</f>
        <v/>
      </c>
      <c r="G26" s="15" t="n">
        <v>0.25</v>
      </c>
      <c r="I26" s="1">
        <f>F26/(1-G26)</f>
        <v/>
      </c>
      <c r="J26" s="120" t="n"/>
      <c r="N26" s="1" t="n"/>
      <c r="S26" s="1" t="n"/>
    </row>
    <row r="27">
      <c r="A27" t="inlineStr">
        <is>
          <t>Wire Labels and Ferrules</t>
        </is>
      </c>
      <c r="B27" t="inlineStr">
        <is>
          <t>Panduit</t>
        </is>
      </c>
      <c r="C27" t="inlineStr">
        <is>
          <t>-</t>
        </is>
      </c>
      <c r="D27" s="129" t="n">
        <v>1</v>
      </c>
      <c r="E27" s="1" t="n">
        <v>30</v>
      </c>
      <c r="F27" s="1">
        <f>D27*E27</f>
        <v/>
      </c>
      <c r="G27" s="15" t="n">
        <v>0.25</v>
      </c>
      <c r="I27" s="1">
        <f>F27/(1-G27)</f>
        <v/>
      </c>
      <c r="J27" s="120" t="n"/>
      <c r="N27" s="1" t="n"/>
      <c r="O27" s="1" t="n"/>
    </row>
    <row r="28">
      <c r="A28" t="inlineStr">
        <is>
          <t>Wiring Accessories (Zip ties, lugs, etc.)</t>
        </is>
      </c>
      <c r="B28" t="inlineStr">
        <is>
          <t>Panduit</t>
        </is>
      </c>
      <c r="C28" t="inlineStr">
        <is>
          <t>-</t>
        </is>
      </c>
      <c r="D28" s="129" t="n">
        <v>1</v>
      </c>
      <c r="E28" s="1" t="n">
        <v>40</v>
      </c>
      <c r="F28" s="1">
        <f>D28*E28</f>
        <v/>
      </c>
      <c r="G28" s="15" t="n">
        <v>0.25</v>
      </c>
      <c r="I28" s="1">
        <f>F28/(1-G28)</f>
        <v/>
      </c>
      <c r="J28" s="120" t="n"/>
      <c r="N28" s="1" t="n"/>
      <c r="S28" s="1" t="n"/>
    </row>
    <row r="29">
      <c r="A29" t="inlineStr">
        <is>
          <t>Filter Fan Kit</t>
        </is>
      </c>
      <c r="B29" t="inlineStr">
        <is>
          <t>Pfannenberg</t>
        </is>
      </c>
      <c r="C29" t="inlineStr">
        <is>
          <t>PFK12345</t>
        </is>
      </c>
      <c r="D29" s="129" t="n">
        <v>1</v>
      </c>
      <c r="E29" s="1" t="n">
        <v>110</v>
      </c>
      <c r="F29" s="1">
        <f>D29*E29</f>
        <v/>
      </c>
      <c r="G29" s="15" t="n">
        <v>0.25</v>
      </c>
      <c r="I29" s="1">
        <f>F29/(1-G29)</f>
        <v/>
      </c>
      <c r="J29" s="120" t="n"/>
      <c r="N29" s="1" t="n"/>
      <c r="S29" s="1" t="n"/>
    </row>
    <row r="30">
      <c r="A30" t="inlineStr">
        <is>
          <t>Exhaust Filter</t>
        </is>
      </c>
      <c r="B30" t="inlineStr">
        <is>
          <t>Pfannenberg</t>
        </is>
      </c>
      <c r="C30" t="inlineStr">
        <is>
          <t>EFK54321</t>
        </is>
      </c>
      <c r="D30" s="129" t="n">
        <v>1</v>
      </c>
      <c r="E30" s="1" t="n">
        <v>35</v>
      </c>
      <c r="F30" s="1">
        <f>D30*E30</f>
        <v/>
      </c>
      <c r="G30" s="15" t="n">
        <v>0.25</v>
      </c>
      <c r="I30" s="1">
        <f>F30/(1-G30)</f>
        <v/>
      </c>
      <c r="J30" s="120" t="n"/>
      <c r="N30" s="1" t="n"/>
      <c r="O30" s="1" t="n"/>
    </row>
    <row r="31">
      <c r="A31" t="inlineStr">
        <is>
          <t>Fan Thermostat</t>
        </is>
      </c>
      <c r="B31" t="inlineStr">
        <is>
          <t>Pfannenberg</t>
        </is>
      </c>
      <c r="C31" t="inlineStr">
        <is>
          <t>TH100</t>
        </is>
      </c>
      <c r="D31" s="129" t="n">
        <v>1</v>
      </c>
      <c r="E31" s="1" t="n">
        <v>32</v>
      </c>
      <c r="F31" s="1">
        <f>D31*E31</f>
        <v/>
      </c>
      <c r="G31" s="15" t="n">
        <v>0.25</v>
      </c>
      <c r="I31" s="1">
        <f>F31/(1-G31)</f>
        <v/>
      </c>
      <c r="J31" s="120" t="n"/>
      <c r="N31" s="1" t="n"/>
      <c r="S31" s="1" t="n"/>
    </row>
    <row r="32">
      <c r="A32" s="6" t="inlineStr">
        <is>
          <t>Engraved Nameplates</t>
        </is>
      </c>
      <c r="B32" t="inlineStr">
        <is>
          <t>Custom</t>
        </is>
      </c>
      <c r="C32" t="inlineStr">
        <is>
          <t>-</t>
        </is>
      </c>
      <c r="D32" s="129" t="n">
        <v>1</v>
      </c>
      <c r="E32" s="1" t="n">
        <v>45</v>
      </c>
      <c r="F32" s="1">
        <f>D32*E32</f>
        <v/>
      </c>
      <c r="G32" s="15" t="n">
        <v>0.25</v>
      </c>
      <c r="I32" s="1">
        <f>F32/(1-G32)</f>
        <v/>
      </c>
      <c r="J32" s="120" t="n"/>
      <c r="N32" s="1" t="n"/>
      <c r="S32" s="1" t="n"/>
    </row>
    <row r="33">
      <c r="A33" t="inlineStr">
        <is>
          <t>Misc Hardware (Screws, Standoffs)</t>
        </is>
      </c>
      <c r="B33" t="inlineStr">
        <is>
          <t>Generic</t>
        </is>
      </c>
      <c r="C33" t="inlineStr">
        <is>
          <t>-</t>
        </is>
      </c>
      <c r="D33" s="129" t="n">
        <v>1</v>
      </c>
      <c r="E33" s="1" t="n">
        <v>25</v>
      </c>
      <c r="F33" s="1">
        <f>D33*E33</f>
        <v/>
      </c>
      <c r="G33" s="15" t="n">
        <v>0.25</v>
      </c>
      <c r="I33" s="1">
        <f>F33/(1-G33)</f>
        <v/>
      </c>
      <c r="J33" s="120" t="n"/>
      <c r="N33" s="1" t="n"/>
      <c r="O33" s="1" t="n"/>
    </row>
    <row r="34">
      <c r="D34" s="129" t="n"/>
      <c r="F34" s="1" t="inlineStr">
        <is>
          <t> </t>
        </is>
      </c>
      <c r="G34" s="15" t="n"/>
      <c r="J34" s="120" t="n"/>
      <c r="N34" s="1" t="n"/>
      <c r="O34" s="1" t="n"/>
    </row>
    <row r="35">
      <c r="A35" s="10" t="inlineStr">
        <is>
          <t xml:space="preserve">   Special Software</t>
        </is>
      </c>
      <c r="C35" s="6" t="n"/>
      <c r="D35" s="129" t="n">
        <v>1</v>
      </c>
      <c r="E35" s="1" t="n">
        <v>0</v>
      </c>
      <c r="F35" s="1">
        <f>D35*E35</f>
        <v/>
      </c>
      <c r="G35" s="15" t="n">
        <v>0.25</v>
      </c>
      <c r="I35" s="1">
        <f>F35/(1-G35)</f>
        <v/>
      </c>
      <c r="J35" s="120" t="n"/>
      <c r="N35" s="1" t="n"/>
      <c r="O35" s="1" t="n"/>
    </row>
    <row r="36">
      <c r="A36" s="6" t="inlineStr">
        <is>
          <t xml:space="preserve">   Special Tools</t>
        </is>
      </c>
      <c r="D36" s="129" t="n">
        <v>1</v>
      </c>
      <c r="E36" s="1" t="n">
        <v>0</v>
      </c>
      <c r="F36" s="1">
        <f>D36*E36</f>
        <v/>
      </c>
      <c r="G36" s="15" t="n">
        <v>0.25</v>
      </c>
      <c r="I36" s="1">
        <f>F36/(1-G36)</f>
        <v/>
      </c>
      <c r="J36" s="120" t="n"/>
    </row>
    <row r="37">
      <c r="A37" s="6" t="n"/>
      <c r="D37" s="129" t="n"/>
      <c r="G37" s="15" t="n"/>
      <c r="J37" s="120" t="n"/>
    </row>
    <row r="38">
      <c r="A38" s="35" t="inlineStr">
        <is>
          <t xml:space="preserve">   Contingency</t>
        </is>
      </c>
      <c r="D38" s="129" t="n">
        <v>1</v>
      </c>
      <c r="E38" s="1" t="n">
        <v>0</v>
      </c>
      <c r="F38" s="1">
        <f>D38*E38</f>
        <v/>
      </c>
      <c r="G38" s="79" t="inlineStr">
        <is>
          <t>N/A</t>
        </is>
      </c>
      <c r="I38" s="1">
        <f>F38</f>
        <v/>
      </c>
      <c r="J38" s="131" t="n"/>
      <c r="K38" s="4" t="n"/>
      <c r="N38" s="1" t="n"/>
      <c r="O38" s="1" t="n"/>
    </row>
    <row r="39">
      <c r="A39" s="59" t="inlineStr">
        <is>
          <t xml:space="preserve">   TOTAL PARTS</t>
        </is>
      </c>
      <c r="B39" s="47" t="n"/>
      <c r="C39" s="47" t="n"/>
      <c r="D39" s="47" t="n"/>
      <c r="E39" s="44" t="n"/>
      <c r="F39" s="43">
        <f>SUM(F10:F38)</f>
        <v/>
      </c>
      <c r="G39" s="46" t="inlineStr">
        <is>
          <t>Cost</t>
        </is>
      </c>
      <c r="H39" s="45">
        <f>SUM(H10:H38)</f>
        <v/>
      </c>
      <c r="I39" s="43">
        <f>SUM(I10:I38)</f>
        <v/>
      </c>
      <c r="J39" s="50" t="inlineStr">
        <is>
          <t>Sell</t>
        </is>
      </c>
      <c r="K39" s="80" t="n"/>
    </row>
    <row r="40">
      <c r="A40" s="129" t="n"/>
    </row>
    <row r="41" ht="20" customHeight="1">
      <c r="A41" s="121" t="inlineStr">
        <is>
          <t>ENGINEERING (for total qty)</t>
        </is>
      </c>
    </row>
    <row r="42">
      <c r="A42" s="82" t="inlineStr">
        <is>
          <t xml:space="preserve">   Task</t>
        </is>
      </c>
      <c r="B42" s="123" t="inlineStr">
        <is>
          <t># of DWG / Tasks</t>
        </is>
      </c>
      <c r="C42" s="123" t="inlineStr">
        <is>
          <t>Hrs per DWG/Task</t>
        </is>
      </c>
      <c r="D42" s="85" t="inlineStr">
        <is>
          <t>Total Hrs</t>
        </is>
      </c>
      <c r="E42" s="84" t="inlineStr">
        <is>
          <t>Cost Rate</t>
        </is>
      </c>
      <c r="F42" s="84" t="inlineStr">
        <is>
          <t>Total Cost</t>
        </is>
      </c>
      <c r="G42" s="85" t="inlineStr">
        <is>
          <t>Sell Rate</t>
        </is>
      </c>
      <c r="H42" s="86" t="n"/>
      <c r="I42" s="84" t="inlineStr">
        <is>
          <t>Total Sell</t>
        </is>
      </c>
      <c r="J42" s="123" t="inlineStr">
        <is>
          <t>Notes:</t>
        </is>
      </c>
      <c r="K42" s="4" t="n"/>
    </row>
    <row r="43">
      <c r="A43" t="inlineStr">
        <is>
          <t xml:space="preserve">   Research/ Proposal (include pre-sales meetings)</t>
        </is>
      </c>
      <c r="B43" s="13" t="n">
        <v>1</v>
      </c>
      <c r="C43" s="13" t="n">
        <v>2</v>
      </c>
      <c r="D43" s="16" t="n">
        <v>2</v>
      </c>
      <c r="E43" s="39">
        <f>$K$2</f>
        <v/>
      </c>
      <c r="F43" s="39">
        <f>D43*E43</f>
        <v/>
      </c>
      <c r="G43" s="141">
        <f>'Rate Sheet'!B17</f>
        <v/>
      </c>
      <c r="H43" s="13" t="n"/>
      <c r="I43" s="39">
        <f>D43*G43</f>
        <v/>
      </c>
      <c r="J43" s="120" t="n"/>
    </row>
    <row r="44">
      <c r="B44" s="13" t="n"/>
      <c r="C44" s="13" t="n"/>
      <c r="D44" s="70" t="n"/>
      <c r="E44" s="39" t="n"/>
      <c r="F44" s="39" t="n"/>
      <c r="G44" s="141" t="n"/>
      <c r="H44" s="13" t="n"/>
      <c r="I44" s="39" t="n"/>
      <c r="J44" s="120" t="n"/>
      <c r="K44" s="120" t="n"/>
    </row>
    <row r="45">
      <c r="A45" s="34" t="inlineStr">
        <is>
          <t xml:space="preserve">   Project Management</t>
        </is>
      </c>
      <c r="B45" s="37" t="n">
        <v>0</v>
      </c>
      <c r="C45" s="37" t="n">
        <v>0</v>
      </c>
      <c r="D45" s="98" t="n">
        <v>0</v>
      </c>
      <c r="E45" s="39" t="n"/>
      <c r="F45" s="39" t="n"/>
      <c r="G45" s="141" t="n"/>
      <c r="H45" s="13" t="n"/>
      <c r="I45" s="39" t="n"/>
      <c r="J45" s="120" t="n"/>
    </row>
    <row r="46">
      <c r="A46" s="6" t="inlineStr">
        <is>
          <t xml:space="preserve">       Purchasing, Order Entry and EO</t>
        </is>
      </c>
      <c r="B46" s="6" t="n">
        <v>1</v>
      </c>
      <c r="C46" s="6" t="n">
        <v>1</v>
      </c>
      <c r="D46" s="9" t="n">
        <v>1</v>
      </c>
      <c r="E46" s="39" t="n">
        <v>25</v>
      </c>
      <c r="F46" s="39">
        <f>D46*E46</f>
        <v/>
      </c>
      <c r="G46" s="142" t="n">
        <v>75</v>
      </c>
      <c r="H46" s="13" t="n"/>
      <c r="I46" s="39">
        <f>D46*G46</f>
        <v/>
      </c>
      <c r="J46" s="120" t="inlineStr">
        <is>
          <t>(Not incl in engr hrs total)</t>
        </is>
      </c>
    </row>
    <row r="47">
      <c r="A47" s="6" t="inlineStr">
        <is>
          <t xml:space="preserve">       Vendor Liaison</t>
        </is>
      </c>
      <c r="B47" s="129" t="n">
        <v>1</v>
      </c>
      <c r="C47" s="37" t="n">
        <v>1</v>
      </c>
      <c r="D47" s="87" t="n">
        <v>1</v>
      </c>
      <c r="E47" s="39">
        <f>$K$2</f>
        <v/>
      </c>
      <c r="F47" s="39">
        <f>D47*E47</f>
        <v/>
      </c>
      <c r="G47" s="141">
        <f>'Rate Sheet'!B17</f>
        <v/>
      </c>
      <c r="H47" s="13" t="n"/>
      <c r="I47" s="39">
        <f>D47*G47</f>
        <v/>
      </c>
      <c r="J47" s="120" t="n"/>
    </row>
    <row r="48">
      <c r="A48" s="6" t="inlineStr">
        <is>
          <t xml:space="preserve">       Structure BOMs</t>
        </is>
      </c>
      <c r="B48" s="38" t="n">
        <v>1</v>
      </c>
      <c r="C48" s="38" t="n">
        <v>2</v>
      </c>
      <c r="D48" t="n">
        <v>2</v>
      </c>
      <c r="E48" s="39">
        <f>$K$2</f>
        <v/>
      </c>
      <c r="F48" s="39">
        <f>D48*E48</f>
        <v/>
      </c>
      <c r="G48" s="141">
        <f>'Rate Sheet'!B17</f>
        <v/>
      </c>
      <c r="H48" s="13" t="n"/>
      <c r="I48" s="39">
        <f>D48*G48</f>
        <v/>
      </c>
      <c r="J48" s="120" t="n"/>
    </row>
    <row r="49">
      <c r="A49" s="6" t="inlineStr">
        <is>
          <t xml:space="preserve">       Meetings / Cadence Calls</t>
        </is>
      </c>
      <c r="B49" s="38" t="n">
        <v>1</v>
      </c>
      <c r="C49" s="38" t="n">
        <v>2</v>
      </c>
      <c r="D49" t="n">
        <v>2</v>
      </c>
      <c r="E49" s="39">
        <f>$K$2</f>
        <v/>
      </c>
      <c r="F49" s="39">
        <f>D49*E49</f>
        <v/>
      </c>
      <c r="G49" s="141">
        <f>'Rate Sheet'!B17</f>
        <v/>
      </c>
      <c r="H49" s="13" t="n"/>
      <c r="I49" s="39">
        <f>D49*G49</f>
        <v/>
      </c>
      <c r="J49" s="120" t="n"/>
    </row>
    <row r="50">
      <c r="A50" s="6" t="n"/>
      <c r="D50" s="13" t="n"/>
      <c r="E50" s="39" t="n"/>
      <c r="F50" s="39" t="n"/>
      <c r="G50" s="13" t="n"/>
      <c r="H50" s="13" t="n"/>
      <c r="I50" s="39" t="n"/>
      <c r="J50" s="120" t="n"/>
    </row>
    <row r="51">
      <c r="A51" s="34" t="inlineStr">
        <is>
          <t xml:space="preserve">    Mechanical Design</t>
        </is>
      </c>
      <c r="B51" s="129" t="n">
        <v>0</v>
      </c>
      <c r="C51" s="129" t="n">
        <v>0</v>
      </c>
      <c r="D51" t="n">
        <v>0</v>
      </c>
      <c r="E51" s="39" t="n"/>
      <c r="F51" s="39" t="n"/>
      <c r="G51" s="13" t="n"/>
      <c r="H51" s="13" t="n"/>
      <c r="I51" s="39" t="n"/>
      <c r="J51" s="120" t="n"/>
    </row>
    <row r="52">
      <c r="A52" s="6" t="inlineStr">
        <is>
          <t xml:space="preserve">           Conceptual Design (Mech)</t>
        </is>
      </c>
      <c r="B52" s="129" t="n">
        <v>0</v>
      </c>
      <c r="C52" s="37" t="n">
        <v>0</v>
      </c>
      <c r="D52" s="9" t="n">
        <v>0</v>
      </c>
      <c r="E52" s="39">
        <f>$K$2</f>
        <v/>
      </c>
      <c r="F52" s="39">
        <f>D52*E52</f>
        <v/>
      </c>
      <c r="G52" s="141">
        <f>'Rate Sheet'!B17</f>
        <v/>
      </c>
      <c r="H52" s="13" t="n"/>
      <c r="I52" s="39">
        <f>D52*G52</f>
        <v/>
      </c>
      <c r="J52" s="120" t="n"/>
    </row>
    <row r="53">
      <c r="A53" s="6" t="inlineStr">
        <is>
          <t xml:space="preserve">           Detail Drawings (Mech)</t>
        </is>
      </c>
      <c r="B53" s="38" t="n">
        <v>0</v>
      </c>
      <c r="C53" s="38" t="n">
        <v>0</v>
      </c>
      <c r="D53" t="n">
        <v>0</v>
      </c>
      <c r="E53" s="39">
        <f>$K$2</f>
        <v/>
      </c>
      <c r="F53" s="39">
        <f>D53*E53</f>
        <v/>
      </c>
      <c r="G53" s="141">
        <f>'Rate Sheet'!B17</f>
        <v/>
      </c>
      <c r="H53" s="13" t="n"/>
      <c r="I53" s="39">
        <f>D53*G53</f>
        <v/>
      </c>
      <c r="J53" s="120" t="n"/>
    </row>
    <row r="54">
      <c r="A54" s="6" t="inlineStr">
        <is>
          <t xml:space="preserve">           Assembly Drawings (Mech)</t>
        </is>
      </c>
      <c r="B54" s="38" t="n">
        <v>0</v>
      </c>
      <c r="C54" s="38" t="n">
        <v>0</v>
      </c>
      <c r="D54" t="n">
        <v>0</v>
      </c>
      <c r="E54" s="39">
        <f>$K$2</f>
        <v/>
      </c>
      <c r="F54" s="39">
        <f>D54*E54</f>
        <v/>
      </c>
      <c r="G54" s="141">
        <f>'Rate Sheet'!B17</f>
        <v/>
      </c>
      <c r="H54" s="13" t="n"/>
      <c r="I54" s="39">
        <f>D54*G54</f>
        <v/>
      </c>
      <c r="J54" s="120" t="n"/>
    </row>
    <row r="55">
      <c r="B55" s="37" t="n"/>
      <c r="C55" s="37" t="n"/>
      <c r="E55" s="39" t="n"/>
      <c r="F55" s="39" t="n"/>
      <c r="G55" s="141" t="n"/>
      <c r="H55" s="13" t="n"/>
      <c r="I55" s="39" t="n"/>
      <c r="J55" s="120" t="n"/>
    </row>
    <row r="56">
      <c r="A56" s="34" t="inlineStr">
        <is>
          <t xml:space="preserve">    Electrical Design</t>
        </is>
      </c>
      <c r="B56" s="129" t="n">
        <v>0</v>
      </c>
      <c r="C56" s="129" t="n">
        <v>0</v>
      </c>
      <c r="D56" t="n">
        <v>0</v>
      </c>
      <c r="E56" s="39" t="n"/>
      <c r="F56" s="39" t="n"/>
      <c r="G56" s="141" t="n"/>
      <c r="H56" s="13" t="n"/>
      <c r="I56" s="39" t="n"/>
      <c r="J56" s="120" t="n"/>
    </row>
    <row r="57">
      <c r="A57" s="6" t="inlineStr">
        <is>
          <t xml:space="preserve">           Conceptual Design (Elec)</t>
        </is>
      </c>
      <c r="B57" s="129" t="n">
        <v>1</v>
      </c>
      <c r="C57" s="37" t="n">
        <v>2</v>
      </c>
      <c r="D57" s="9" t="n">
        <v>2</v>
      </c>
      <c r="E57" s="39">
        <f>$K$2</f>
        <v/>
      </c>
      <c r="F57" s="39">
        <f>D57*E57</f>
        <v/>
      </c>
      <c r="G57" s="141">
        <f>'Rate Sheet'!B17</f>
        <v/>
      </c>
      <c r="H57" s="13" t="n"/>
      <c r="I57" s="39">
        <f>D57*G57</f>
        <v/>
      </c>
      <c r="J57" s="120" t="n"/>
    </row>
    <row r="58">
      <c r="A58" t="inlineStr">
        <is>
          <t xml:space="preserve">           Schematics</t>
        </is>
      </c>
      <c r="B58" s="38" t="n">
        <v>4</v>
      </c>
      <c r="C58" s="38" t="n">
        <v>3</v>
      </c>
      <c r="D58" t="n">
        <v>12</v>
      </c>
      <c r="E58" s="39">
        <f>$K$2</f>
        <v/>
      </c>
      <c r="F58" s="39">
        <f>D58*E58</f>
        <v/>
      </c>
      <c r="G58" s="141">
        <f>'Rate Sheet'!B17</f>
        <v/>
      </c>
      <c r="H58" s="13" t="n"/>
      <c r="I58" s="39">
        <f>D58*G58</f>
        <v/>
      </c>
      <c r="J58" s="120" t="n"/>
    </row>
    <row r="59">
      <c r="A59" s="6" t="inlineStr">
        <is>
          <t xml:space="preserve">           Layout Drawings</t>
        </is>
      </c>
      <c r="B59" s="38" t="n">
        <v>2</v>
      </c>
      <c r="C59" s="38" t="n">
        <v>2</v>
      </c>
      <c r="D59" t="n">
        <v>4</v>
      </c>
      <c r="E59" s="39">
        <f>$K$2</f>
        <v/>
      </c>
      <c r="F59" s="39">
        <f>D59*E59</f>
        <v/>
      </c>
      <c r="G59" s="141">
        <f>'Rate Sheet'!B17</f>
        <v/>
      </c>
      <c r="H59" s="13" t="n"/>
      <c r="I59" s="39">
        <f>D59*G59</f>
        <v/>
      </c>
      <c r="J59" s="120" t="n"/>
    </row>
    <row r="60">
      <c r="A60" t="inlineStr">
        <is>
          <t xml:space="preserve">           Wiring Diagrams</t>
        </is>
      </c>
      <c r="B60" s="38" t="n">
        <v>2</v>
      </c>
      <c r="C60" s="38" t="n">
        <v>3</v>
      </c>
      <c r="D60" t="n">
        <v>6</v>
      </c>
      <c r="E60" s="39">
        <f>$K$2</f>
        <v/>
      </c>
      <c r="F60" s="39">
        <f>D60*E60</f>
        <v/>
      </c>
      <c r="G60" s="141">
        <f>'Rate Sheet'!B17</f>
        <v/>
      </c>
      <c r="H60" s="13" t="n"/>
      <c r="I60" s="39">
        <f>D60*G60</f>
        <v/>
      </c>
      <c r="J60" s="120" t="n"/>
    </row>
    <row r="61">
      <c r="A61" t="inlineStr">
        <is>
          <t xml:space="preserve">           Wire Pull List/Conduit Sched</t>
        </is>
      </c>
      <c r="B61" s="38" t="n">
        <v>1</v>
      </c>
      <c r="C61" s="38" t="n">
        <v>2</v>
      </c>
      <c r="D61" t="n">
        <v>2</v>
      </c>
      <c r="E61" s="39">
        <f>$K$2</f>
        <v/>
      </c>
      <c r="F61" s="39">
        <f>D61*E61</f>
        <v/>
      </c>
      <c r="G61" s="141">
        <f>'Rate Sheet'!B17</f>
        <v/>
      </c>
      <c r="H61" s="13" t="n"/>
      <c r="I61" s="39">
        <f>D61*G61</f>
        <v/>
      </c>
      <c r="J61" s="120" t="n"/>
    </row>
    <row r="62">
      <c r="A62" t="inlineStr">
        <is>
          <t xml:space="preserve">           Network Diagram</t>
        </is>
      </c>
      <c r="B62" s="38" t="n">
        <v>0</v>
      </c>
      <c r="C62" s="38" t="n">
        <v>0</v>
      </c>
      <c r="D62" t="n">
        <v>0</v>
      </c>
      <c r="E62" s="39">
        <f>$K$2</f>
        <v/>
      </c>
      <c r="F62" s="39">
        <f>D62*E62</f>
        <v/>
      </c>
      <c r="G62" s="141">
        <f>'Rate Sheet'!B17</f>
        <v/>
      </c>
      <c r="H62" s="13" t="n"/>
      <c r="I62" s="39">
        <f>D62*G62</f>
        <v/>
      </c>
      <c r="J62" s="120" t="n"/>
    </row>
    <row r="63">
      <c r="A63" t="inlineStr">
        <is>
          <t xml:space="preserve">           As-Built Drawings</t>
        </is>
      </c>
      <c r="B63" s="38" t="n">
        <v>1</v>
      </c>
      <c r="C63" s="38" t="n">
        <v>2</v>
      </c>
      <c r="D63" t="n">
        <v>2</v>
      </c>
      <c r="E63" s="39">
        <f>$K$2</f>
        <v/>
      </c>
      <c r="F63" s="39">
        <f>D63*E63</f>
        <v/>
      </c>
      <c r="G63" s="141">
        <f>'Rate Sheet'!B17</f>
        <v/>
      </c>
      <c r="H63" s="13" t="n"/>
      <c r="I63" s="39">
        <f>D63*G63</f>
        <v/>
      </c>
      <c r="J63" s="120" t="n"/>
    </row>
    <row r="64">
      <c r="B64" s="37" t="n"/>
      <c r="C64" s="37" t="n"/>
      <c r="E64" s="39" t="n"/>
      <c r="F64" s="39" t="n"/>
      <c r="G64" s="141" t="n"/>
      <c r="H64" s="13" t="n"/>
      <c r="I64" s="39" t="n"/>
      <c r="J64" s="120" t="n"/>
    </row>
    <row r="65">
      <c r="A65" s="34" t="inlineStr">
        <is>
          <t xml:space="preserve">   Software Development</t>
        </is>
      </c>
      <c r="B65" s="129" t="n">
        <v>0</v>
      </c>
      <c r="C65" s="129" t="n">
        <v>0</v>
      </c>
      <c r="D65" t="n">
        <v>0</v>
      </c>
      <c r="E65" s="39" t="n"/>
      <c r="F65" s="39" t="n"/>
      <c r="G65" s="13" t="n"/>
      <c r="H65" s="13" t="n"/>
      <c r="I65" s="39" t="n"/>
      <c r="J65" s="120" t="n"/>
    </row>
    <row r="66">
      <c r="A66" s="6" t="inlineStr">
        <is>
          <t xml:space="preserve">           PLC </t>
        </is>
      </c>
      <c r="B66" s="38" t="n">
        <v>0</v>
      </c>
      <c r="C66" s="38" t="n">
        <v>0</v>
      </c>
      <c r="D66" t="n">
        <v>0</v>
      </c>
      <c r="E66" s="39">
        <f>$K$2</f>
        <v/>
      </c>
      <c r="F66" s="39">
        <f>D66*E66</f>
        <v/>
      </c>
      <c r="G66" s="141">
        <f>'Rate Sheet'!B18</f>
        <v/>
      </c>
      <c r="H66" s="13" t="n"/>
      <c r="I66" s="39">
        <f>D66*G66</f>
        <v/>
      </c>
      <c r="J66" s="120" t="n"/>
    </row>
    <row r="67">
      <c r="A67" s="6" t="inlineStr">
        <is>
          <t xml:space="preserve">           HMI</t>
        </is>
      </c>
      <c r="B67" s="38" t="n">
        <v>0</v>
      </c>
      <c r="C67" s="38" t="n">
        <v>0</v>
      </c>
      <c r="D67" t="n">
        <v>0</v>
      </c>
      <c r="E67" s="39">
        <f>$K$2</f>
        <v/>
      </c>
      <c r="F67" s="39">
        <f>D67*E67</f>
        <v/>
      </c>
      <c r="G67" s="141">
        <f>'Rate Sheet'!B18</f>
        <v/>
      </c>
      <c r="H67" s="13" t="n"/>
      <c r="I67" s="39">
        <f>D67*G67</f>
        <v/>
      </c>
      <c r="J67" s="120" t="n"/>
    </row>
    <row r="68">
      <c r="A68" s="6" t="inlineStr">
        <is>
          <t xml:space="preserve">          VFD/Servo/Motion</t>
        </is>
      </c>
      <c r="B68" s="38" t="n">
        <v>0</v>
      </c>
      <c r="C68" s="38" t="n">
        <v>0</v>
      </c>
      <c r="D68" t="n">
        <v>0</v>
      </c>
      <c r="E68" s="39">
        <f>$K$2</f>
        <v/>
      </c>
      <c r="F68" s="39">
        <f>D68*E68</f>
        <v/>
      </c>
      <c r="G68" s="141">
        <f>'Rate Sheet'!B18</f>
        <v/>
      </c>
      <c r="H68" s="13" t="n"/>
      <c r="I68" s="39">
        <f>D68*G68</f>
        <v/>
      </c>
      <c r="J68" s="120" t="n"/>
    </row>
    <row r="69">
      <c r="A69" s="6" t="inlineStr">
        <is>
          <t xml:space="preserve">          Vision / Robotics</t>
        </is>
      </c>
      <c r="B69" s="38" t="n">
        <v>0</v>
      </c>
      <c r="C69" s="38" t="n">
        <v>0</v>
      </c>
      <c r="D69" t="n">
        <v>0</v>
      </c>
      <c r="E69" s="39">
        <f>$K$2</f>
        <v/>
      </c>
      <c r="F69" s="39">
        <f>D69*E69</f>
        <v/>
      </c>
      <c r="G69" s="141">
        <f>'Rate Sheet'!B18</f>
        <v/>
      </c>
      <c r="H69" s="13" t="n"/>
      <c r="I69" s="39">
        <f>D69*G69</f>
        <v/>
      </c>
      <c r="J69" s="120" t="n"/>
    </row>
    <row r="70">
      <c r="A70" s="6" t="inlineStr">
        <is>
          <t xml:space="preserve">          PC / Workstation</t>
        </is>
      </c>
      <c r="B70" s="38" t="n">
        <v>0</v>
      </c>
      <c r="C70" s="38" t="n">
        <v>0</v>
      </c>
      <c r="D70" t="n">
        <v>0</v>
      </c>
      <c r="E70" s="39">
        <f>$K$2</f>
        <v/>
      </c>
      <c r="F70" s="39">
        <f>D70*E70</f>
        <v/>
      </c>
      <c r="G70" s="141">
        <f>'Rate Sheet'!B18</f>
        <v/>
      </c>
      <c r="H70" s="13" t="n"/>
      <c r="I70" s="39">
        <f>D70*G70</f>
        <v/>
      </c>
      <c r="J70" s="120" t="n"/>
    </row>
    <row r="71">
      <c r="A71" s="6" t="n"/>
      <c r="B71" s="37" t="n"/>
      <c r="C71" s="37" t="n"/>
      <c r="E71" s="39" t="n"/>
      <c r="F71" s="39" t="n"/>
      <c r="G71" s="141" t="n"/>
      <c r="H71" s="13" t="n"/>
      <c r="I71" s="39" t="n"/>
      <c r="J71" s="120" t="n"/>
    </row>
    <row r="72">
      <c r="B72" s="13" t="n"/>
      <c r="C72" s="13" t="n"/>
      <c r="E72" s="39" t="n"/>
      <c r="F72" s="39" t="n"/>
      <c r="G72" s="141" t="n"/>
      <c r="H72" s="13" t="n"/>
      <c r="I72" s="39" t="n"/>
      <c r="J72" s="120" t="n"/>
    </row>
    <row r="73">
      <c r="A73" s="6" t="inlineStr">
        <is>
          <t xml:space="preserve">   O&amp;M Manuals </t>
        </is>
      </c>
      <c r="B73" s="13" t="n">
        <v>1</v>
      </c>
      <c r="C73" s="13" t="n">
        <v>2</v>
      </c>
      <c r="D73" s="16" t="n">
        <v>2</v>
      </c>
      <c r="E73" s="39">
        <f>$K$2</f>
        <v/>
      </c>
      <c r="F73" s="39">
        <f>D73*E73</f>
        <v/>
      </c>
      <c r="G73" s="141">
        <f>'Rate Sheet'!B17</f>
        <v/>
      </c>
      <c r="H73" s="13" t="n"/>
      <c r="I73" s="39">
        <f>D73*G73</f>
        <v/>
      </c>
      <c r="J73" s="120" t="n"/>
    </row>
    <row r="74">
      <c r="A74" s="35" t="inlineStr">
        <is>
          <t xml:space="preserve">   Contingency</t>
        </is>
      </c>
      <c r="B74" s="14" t="n">
        <v>1</v>
      </c>
      <c r="C74" s="14" t="n">
        <v>2</v>
      </c>
      <c r="D74" s="18" t="n">
        <v>2</v>
      </c>
      <c r="E74" s="41">
        <f>$K$2</f>
        <v/>
      </c>
      <c r="F74" s="41">
        <f>D74*E74</f>
        <v/>
      </c>
      <c r="G74" s="143">
        <f>'Rate Sheet'!B17</f>
        <v/>
      </c>
      <c r="H74" s="14" t="n"/>
      <c r="I74" s="41">
        <f>D74*G74</f>
        <v/>
      </c>
      <c r="J74" s="131" t="n"/>
      <c r="K74" s="4" t="n"/>
    </row>
    <row r="75">
      <c r="A75" s="59" t="inlineStr">
        <is>
          <t xml:space="preserve">   TOTAL ENGINEERING</t>
        </is>
      </c>
      <c r="B75" s="48" t="n"/>
      <c r="C75" s="49" t="n"/>
      <c r="D75" s="48">
        <f>SUM(D43,D47:D74)</f>
        <v/>
      </c>
      <c r="E75" s="53" t="inlineStr">
        <is>
          <t>Hours</t>
        </is>
      </c>
      <c r="F75" s="50">
        <f>SUM(F43:F74)</f>
        <v/>
      </c>
      <c r="G75" s="49" t="inlineStr">
        <is>
          <t>Cost</t>
        </is>
      </c>
      <c r="H75" s="48" t="inlineStr">
        <is>
          <t> </t>
        </is>
      </c>
      <c r="I75" s="50">
        <f>SUM(I43:I74)</f>
        <v/>
      </c>
      <c r="J75" s="50" t="inlineStr">
        <is>
          <t>Sell</t>
        </is>
      </c>
      <c r="K75" s="48" t="n"/>
    </row>
    <row r="76">
      <c r="A76" s="129" t="n"/>
      <c r="N76" s="1" t="n"/>
      <c r="S76" s="1" t="n"/>
    </row>
    <row r="77" ht="20" customHeight="1">
      <c r="A77" s="121" t="inlineStr">
        <is>
          <t>ASSEMBLY (for each)</t>
        </is>
      </c>
    </row>
    <row r="78">
      <c r="A78" s="6" t="inlineStr">
        <is>
          <t xml:space="preserve">   Mechanical - frame assy/pneumatics/guarding</t>
        </is>
      </c>
      <c r="B78" s="6" t="n"/>
      <c r="C78" s="10" t="n"/>
      <c r="D78" s="16" t="n">
        <v>0</v>
      </c>
      <c r="E78" s="1">
        <f>$K$3</f>
        <v/>
      </c>
      <c r="F78" s="1">
        <f>D78*E78</f>
        <v/>
      </c>
      <c r="G78" s="144">
        <f>'Rate Sheet'!B24</f>
        <v/>
      </c>
      <c r="I78" s="1">
        <f>D78*G78</f>
        <v/>
      </c>
      <c r="J78" s="126" t="n"/>
    </row>
    <row r="79">
      <c r="A79" s="6" t="inlineStr">
        <is>
          <t xml:space="preserve">   Electrical - Enclosure Modifications</t>
        </is>
      </c>
      <c r="B79" s="6" t="n"/>
      <c r="C79" s="10" t="n"/>
      <c r="D79" s="16" t="n">
        <v>0</v>
      </c>
      <c r="E79" s="1">
        <f>$K$3</f>
        <v/>
      </c>
      <c r="F79" s="1">
        <f>D79*E79</f>
        <v/>
      </c>
      <c r="G79" s="144">
        <f>'Rate Sheet'!B23</f>
        <v/>
      </c>
      <c r="I79" s="1">
        <f>D79*G79</f>
        <v/>
      </c>
      <c r="J79" s="126" t="n"/>
    </row>
    <row r="80">
      <c r="A80" s="6" t="inlineStr">
        <is>
          <t xml:space="preserve">   Electrical - Panel Layout</t>
        </is>
      </c>
      <c r="B80" s="6" t="n"/>
      <c r="C80" s="10" t="n"/>
      <c r="D80" s="16" t="n">
        <v>0</v>
      </c>
      <c r="E80" s="1">
        <f>$K$3</f>
        <v/>
      </c>
      <c r="F80" s="1">
        <f>D80*E80</f>
        <v/>
      </c>
      <c r="G80" s="144">
        <f>'Rate Sheet'!B23</f>
        <v/>
      </c>
      <c r="I80" s="1">
        <f>D80*G80</f>
        <v/>
      </c>
      <c r="J80" s="126" t="n"/>
    </row>
    <row r="81">
      <c r="A81" s="6" t="inlineStr">
        <is>
          <t xml:space="preserve">   Electrical - Panel Wiring</t>
        </is>
      </c>
      <c r="B81" s="6" t="n"/>
      <c r="C81" s="10" t="n"/>
      <c r="D81" s="16" t="n">
        <v>0</v>
      </c>
      <c r="E81" s="1">
        <f>$K$3</f>
        <v/>
      </c>
      <c r="F81" s="1">
        <f>D81*E81</f>
        <v/>
      </c>
      <c r="G81" s="144">
        <f>'Rate Sheet'!B23</f>
        <v/>
      </c>
      <c r="I81" s="1">
        <f>D81*G81</f>
        <v/>
      </c>
      <c r="J81" s="126" t="n"/>
    </row>
    <row r="82">
      <c r="A82" s="6" t="inlineStr">
        <is>
          <t xml:space="preserve">   Electrical - Machine Wiring</t>
        </is>
      </c>
      <c r="B82" s="6" t="n"/>
      <c r="C82" s="10" t="n"/>
      <c r="D82" s="16" t="n">
        <v>0</v>
      </c>
      <c r="E82" s="1">
        <f>$K$3</f>
        <v/>
      </c>
      <c r="F82" s="1">
        <f>D82*E82</f>
        <v/>
      </c>
      <c r="G82" s="144">
        <f>'Rate Sheet'!B23</f>
        <v/>
      </c>
      <c r="I82" s="1">
        <f>D82*G82</f>
        <v/>
      </c>
      <c r="J82" s="126" t="n"/>
    </row>
    <row r="83">
      <c r="A83" s="6" t="inlineStr">
        <is>
          <t xml:space="preserve">   Paint / Cleanup</t>
        </is>
      </c>
      <c r="B83" s="6" t="n"/>
      <c r="C83" s="10" t="n"/>
      <c r="D83" s="16" t="n">
        <v>0</v>
      </c>
      <c r="E83" s="1">
        <f>$K$3</f>
        <v/>
      </c>
      <c r="F83" s="1">
        <f>D83*E83</f>
        <v/>
      </c>
      <c r="G83" s="144">
        <f>'Rate Sheet'!B24</f>
        <v/>
      </c>
      <c r="I83" s="1">
        <f>D83*G83</f>
        <v/>
      </c>
      <c r="J83" s="126" t="n"/>
    </row>
    <row r="84">
      <c r="A84" s="6" t="inlineStr">
        <is>
          <t xml:space="preserve">   Crate &amp; Ship</t>
        </is>
      </c>
      <c r="B84" s="6" t="n"/>
      <c r="C84" s="10" t="n"/>
      <c r="D84" s="16" t="n">
        <v>0</v>
      </c>
      <c r="E84" s="1">
        <f>$K$3</f>
        <v/>
      </c>
      <c r="F84" s="1">
        <f>D84*E84</f>
        <v/>
      </c>
      <c r="G84" s="144">
        <f>'Rate Sheet'!B24</f>
        <v/>
      </c>
      <c r="I84" s="1">
        <f>D84*G84</f>
        <v/>
      </c>
      <c r="J84" s="126" t="n"/>
    </row>
    <row r="85">
      <c r="A85" s="35" t="inlineStr">
        <is>
          <t xml:space="preserve">   Contingency</t>
        </is>
      </c>
      <c r="B85" s="6" t="n"/>
      <c r="C85" s="10" t="n"/>
      <c r="D85" s="16" t="n">
        <v>0</v>
      </c>
      <c r="E85" s="1">
        <f>$K$3</f>
        <v/>
      </c>
      <c r="F85" s="1">
        <f>D85*E85</f>
        <v/>
      </c>
      <c r="G85" s="144">
        <f>'Rate Sheet'!B24</f>
        <v/>
      </c>
      <c r="I85" s="1">
        <f>D85*G85</f>
        <v/>
      </c>
      <c r="J85" s="127" t="n"/>
      <c r="K85" s="4" t="n"/>
    </row>
    <row r="86">
      <c r="A86" s="59" t="inlineStr">
        <is>
          <t xml:space="preserve">   TOTAL ASSEMBLY</t>
        </is>
      </c>
      <c r="B86" s="46" t="n"/>
      <c r="C86" s="51" t="n"/>
      <c r="D86" s="46">
        <f>SUM(D78:D85)</f>
        <v/>
      </c>
      <c r="E86" s="52" t="inlineStr">
        <is>
          <t>Hours</t>
        </is>
      </c>
      <c r="F86" s="43">
        <f>SUM(F78:F85)</f>
        <v/>
      </c>
      <c r="G86" s="51" t="inlineStr">
        <is>
          <t>Cost</t>
        </is>
      </c>
      <c r="H86" s="46" t="n"/>
      <c r="I86" s="43">
        <f>SUM(I78:I85)</f>
        <v/>
      </c>
      <c r="J86" s="50" t="inlineStr">
        <is>
          <t>Sell</t>
        </is>
      </c>
      <c r="K86" s="48" t="n"/>
    </row>
    <row r="87">
      <c r="A87" s="129" t="n"/>
      <c r="N87" s="1" t="n"/>
      <c r="S87" s="1" t="n"/>
    </row>
    <row r="88" ht="20" customHeight="1">
      <c r="A88" s="121" t="inlineStr">
        <is>
          <t>IN-HOUSE  TESTING (for each)</t>
        </is>
      </c>
    </row>
    <row r="89">
      <c r="A89" s="6" t="inlineStr">
        <is>
          <t xml:space="preserve">    Engineering Support - Mechanical</t>
        </is>
      </c>
      <c r="B89" s="6" t="n"/>
      <c r="C89" s="10" t="n"/>
      <c r="D89" s="16" t="n">
        <v>0</v>
      </c>
      <c r="E89" s="1">
        <f>$K$2</f>
        <v/>
      </c>
      <c r="F89" s="1">
        <f>D89*E89</f>
        <v/>
      </c>
      <c r="G89" s="144">
        <f>'Rate Sheet'!B17</f>
        <v/>
      </c>
      <c r="I89" s="1">
        <f>D89*G89</f>
        <v/>
      </c>
      <c r="J89" s="126" t="n"/>
    </row>
    <row r="90">
      <c r="A90" s="6" t="inlineStr">
        <is>
          <t xml:space="preserve">    Engineering Support - Electrical</t>
        </is>
      </c>
      <c r="B90" s="6" t="n"/>
      <c r="C90" s="10" t="n"/>
      <c r="D90" s="16" t="n">
        <v>0</v>
      </c>
      <c r="E90" s="1">
        <f>$K$2</f>
        <v/>
      </c>
      <c r="F90" s="1">
        <f>D90*E90</f>
        <v/>
      </c>
      <c r="G90" s="144">
        <f>'Rate Sheet'!B17</f>
        <v/>
      </c>
      <c r="I90" s="1">
        <f>D90*G90</f>
        <v/>
      </c>
      <c r="J90" s="126" t="n"/>
    </row>
    <row r="91">
      <c r="A91" s="6" t="inlineStr">
        <is>
          <t xml:space="preserve">    Engineering Support - Software</t>
        </is>
      </c>
      <c r="B91" s="6" t="n"/>
      <c r="C91" s="10" t="n"/>
      <c r="D91" s="16" t="n">
        <v>0</v>
      </c>
      <c r="E91" s="1">
        <f>$K$2</f>
        <v/>
      </c>
      <c r="F91" s="1">
        <f>D91*E91</f>
        <v/>
      </c>
      <c r="G91" s="144">
        <f>'Rate Sheet'!B18</f>
        <v/>
      </c>
      <c r="I91" s="1">
        <f>D91*G91</f>
        <v/>
      </c>
      <c r="J91" s="126" t="n"/>
    </row>
    <row r="92">
      <c r="A92" s="6" t="inlineStr">
        <is>
          <t xml:space="preserve">    Assembly Support - Mechanical Technician</t>
        </is>
      </c>
      <c r="B92" s="6" t="n"/>
      <c r="C92" s="10" t="n"/>
      <c r="D92" s="16" t="n">
        <v>0</v>
      </c>
      <c r="E92" s="1">
        <f>$K$2</f>
        <v/>
      </c>
      <c r="F92" s="1">
        <f>D92*E92</f>
        <v/>
      </c>
      <c r="G92" s="144">
        <f>'Rate Sheet'!B24</f>
        <v/>
      </c>
      <c r="I92" s="1">
        <f>D92*G92</f>
        <v/>
      </c>
      <c r="J92" s="126" t="n"/>
    </row>
    <row r="93">
      <c r="A93" s="6" t="inlineStr">
        <is>
          <t xml:space="preserve">    Assembly Support - Electrical Technician</t>
        </is>
      </c>
      <c r="B93" s="6" t="n"/>
      <c r="C93" s="10" t="n"/>
      <c r="D93" s="16" t="n">
        <v>0</v>
      </c>
      <c r="E93" s="1">
        <f>$K$2</f>
        <v/>
      </c>
      <c r="F93" s="1">
        <f>D93*E93</f>
        <v/>
      </c>
      <c r="G93" s="144">
        <f>'Rate Sheet'!B23</f>
        <v/>
      </c>
      <c r="I93" s="1">
        <f>D93*G93</f>
        <v/>
      </c>
      <c r="J93" s="126" t="n"/>
    </row>
    <row r="94">
      <c r="A94" s="35" t="inlineStr">
        <is>
          <t xml:space="preserve">    Contingency</t>
        </is>
      </c>
      <c r="B94" s="6" t="n"/>
      <c r="C94" s="10" t="n"/>
      <c r="D94" s="16" t="n">
        <v>0</v>
      </c>
      <c r="E94" s="1">
        <f>$K$2</f>
        <v/>
      </c>
      <c r="F94" s="1">
        <f>D94*E94</f>
        <v/>
      </c>
      <c r="G94" s="144">
        <f>'Rate Sheet'!B17</f>
        <v/>
      </c>
      <c r="I94" s="1">
        <f>D94*G94</f>
        <v/>
      </c>
      <c r="J94" s="127" t="n"/>
      <c r="K94" s="4" t="n"/>
    </row>
    <row r="95">
      <c r="A95" s="64" t="inlineStr">
        <is>
          <t>TOTAL IN-HOUSE TESTING</t>
        </is>
      </c>
      <c r="B95" s="54" t="n"/>
      <c r="C95" s="55" t="n"/>
      <c r="D95" s="54">
        <f>SUM(D89:D94)</f>
        <v/>
      </c>
      <c r="E95" s="56" t="inlineStr">
        <is>
          <t>Hours</t>
        </is>
      </c>
      <c r="F95" s="56">
        <f>SUM(F89:F94)</f>
        <v/>
      </c>
      <c r="G95" s="54" t="inlineStr">
        <is>
          <t>Cost</t>
        </is>
      </c>
      <c r="H95" s="54" t="n"/>
      <c r="I95" s="56">
        <f>SUM(I89:I94)</f>
        <v/>
      </c>
      <c r="J95" s="57" t="inlineStr">
        <is>
          <t>Sell</t>
        </is>
      </c>
      <c r="K95" s="58" t="n"/>
    </row>
    <row r="96">
      <c r="A96" s="129" t="n"/>
    </row>
    <row r="97" ht="20" customHeight="1">
      <c r="A97" s="60" t="inlineStr">
        <is>
          <t>ON-SITE INSTALLATION / STARTUP (consider labor/travel req'd to install/startup the total qty)</t>
        </is>
      </c>
      <c r="B97" s="61" t="n"/>
      <c r="C97" s="61" t="n"/>
      <c r="D97" s="62" t="n"/>
      <c r="E97" s="63" t="n"/>
      <c r="F97" s="63" t="n"/>
      <c r="G97" s="62" t="n"/>
      <c r="H97" s="62" t="n"/>
      <c r="I97" s="63" t="n"/>
      <c r="J97" s="63" t="n"/>
      <c r="K97" s="63" t="n"/>
    </row>
    <row r="98">
      <c r="A98" s="6" t="inlineStr">
        <is>
          <t xml:space="preserve">   Engineer - Mechanical</t>
        </is>
      </c>
      <c r="B98" s="6" t="n"/>
      <c r="C98" s="6" t="n"/>
      <c r="D98" s="16" t="n">
        <v>0</v>
      </c>
      <c r="E98" s="1">
        <f>$K$2</f>
        <v/>
      </c>
      <c r="F98" s="1">
        <f>D98*E98</f>
        <v/>
      </c>
      <c r="G98" s="145">
        <f>'Rate Sheet'!B19</f>
        <v/>
      </c>
      <c r="I98" s="1">
        <f>D98*G98</f>
        <v/>
      </c>
      <c r="J98" s="126" t="n"/>
    </row>
    <row r="99">
      <c r="A99" s="6" t="inlineStr">
        <is>
          <t xml:space="preserve">   Engineer - Electrical</t>
        </is>
      </c>
      <c r="B99" s="6" t="n"/>
      <c r="C99" s="6" t="n"/>
      <c r="D99" s="16" t="n">
        <v>0</v>
      </c>
      <c r="E99" s="1">
        <f>$K$2</f>
        <v/>
      </c>
      <c r="F99" s="1">
        <f>D99*E99</f>
        <v/>
      </c>
      <c r="G99" s="144">
        <f>'Rate Sheet'!B19</f>
        <v/>
      </c>
      <c r="I99" s="1">
        <f>D99*G99</f>
        <v/>
      </c>
      <c r="J99" s="126" t="n"/>
    </row>
    <row r="100">
      <c r="A100" s="6" t="inlineStr">
        <is>
          <t xml:space="preserve">   Engineer - Software (PLC, HMI, Robot)</t>
        </is>
      </c>
      <c r="B100" s="6" t="n"/>
      <c r="C100" s="6" t="n"/>
      <c r="D100" s="16" t="n">
        <v>0</v>
      </c>
      <c r="E100" s="1">
        <f>$K$2</f>
        <v/>
      </c>
      <c r="F100" s="1">
        <f>D100*E100</f>
        <v/>
      </c>
      <c r="G100" s="144">
        <f>'Rate Sheet'!C18</f>
        <v/>
      </c>
      <c r="I100" s="1">
        <f>D100*G100</f>
        <v/>
      </c>
      <c r="J100" s="126" t="n"/>
    </row>
    <row r="101">
      <c r="A101" s="6" t="inlineStr">
        <is>
          <t xml:space="preserve">   Engineer - Software Hi Level (C#, LabView, iBA)</t>
        </is>
      </c>
      <c r="C101" s="120" t="n"/>
      <c r="D101" s="16" t="n">
        <v>0</v>
      </c>
      <c r="E101" s="1">
        <f>$K$2</f>
        <v/>
      </c>
      <c r="F101" s="1">
        <f>D101*E101</f>
        <v/>
      </c>
      <c r="G101" s="144">
        <f>'Rate Sheet'!C19</f>
        <v/>
      </c>
      <c r="I101" s="1">
        <f>D101*G101</f>
        <v/>
      </c>
      <c r="J101" s="126" t="n"/>
    </row>
    <row r="102">
      <c r="A102" s="6" t="inlineStr">
        <is>
          <t xml:space="preserve">   Technician - Mechanical</t>
        </is>
      </c>
      <c r="B102" s="6" t="n"/>
      <c r="C102" s="6" t="n"/>
      <c r="D102" s="16" t="n">
        <v>0</v>
      </c>
      <c r="E102" s="1">
        <f>$K$3</f>
        <v/>
      </c>
      <c r="F102" s="1">
        <f>D102*E102</f>
        <v/>
      </c>
      <c r="G102" s="144">
        <f>'Rate Sheet'!B24</f>
        <v/>
      </c>
      <c r="I102" s="1">
        <f>D102*G102</f>
        <v/>
      </c>
      <c r="J102" s="126" t="n"/>
    </row>
    <row r="103">
      <c r="A103" s="6" t="inlineStr">
        <is>
          <t xml:space="preserve">   Technician - Electrical</t>
        </is>
      </c>
      <c r="B103" s="6" t="n"/>
      <c r="C103" s="6" t="n"/>
      <c r="D103" s="16" t="n">
        <v>0</v>
      </c>
      <c r="E103" s="1">
        <f>$K$3</f>
        <v/>
      </c>
      <c r="F103" s="1">
        <f>D103*E103</f>
        <v/>
      </c>
      <c r="G103" s="144">
        <f>'Rate Sheet'!C16</f>
        <v/>
      </c>
      <c r="I103" s="1">
        <f>D103*G103</f>
        <v/>
      </c>
      <c r="J103" s="126" t="n"/>
    </row>
    <row r="104">
      <c r="A104" s="6" t="inlineStr">
        <is>
          <t xml:space="preserve">   Customer Training</t>
        </is>
      </c>
      <c r="C104" s="120" t="n"/>
      <c r="D104" s="16" t="n">
        <v>0</v>
      </c>
      <c r="E104" s="1" t="n">
        <v>62</v>
      </c>
      <c r="F104" s="1">
        <f>D104*E104</f>
        <v/>
      </c>
      <c r="G104" s="144">
        <f>'Rate Sheet'!B19</f>
        <v/>
      </c>
      <c r="I104" s="1">
        <f>D104*G104</f>
        <v/>
      </c>
      <c r="J104" s="126" t="n"/>
    </row>
    <row r="105">
      <c r="C105" s="120" t="n"/>
      <c r="D105" s="70" t="n"/>
      <c r="G105" s="144" t="n"/>
      <c r="J105" s="126" t="n"/>
    </row>
    <row r="106">
      <c r="A106" s="6" t="inlineStr">
        <is>
          <t xml:space="preserve">   Travel Time</t>
        </is>
      </c>
      <c r="B106" s="16" t="n">
        <v>0</v>
      </c>
      <c r="C106" s="6" t="inlineStr">
        <is>
          <t>hours</t>
        </is>
      </c>
      <c r="E106" s="1">
        <f>$K$2</f>
        <v/>
      </c>
      <c r="F106" s="1">
        <f>B106*E106</f>
        <v/>
      </c>
      <c r="G106" s="1">
        <f>'Rate Sheet'!B23</f>
        <v/>
      </c>
      <c r="I106" s="1">
        <f>B106*G106</f>
        <v/>
      </c>
      <c r="J106" s="126" t="n"/>
    </row>
    <row r="107">
      <c r="A107" s="6" t="inlineStr">
        <is>
          <t xml:space="preserve">   Mileage (Spring 2023 IRS Rate)</t>
        </is>
      </c>
      <c r="B107" s="12" t="n">
        <v>0</v>
      </c>
      <c r="C107" s="6" t="inlineStr">
        <is>
          <t>miles</t>
        </is>
      </c>
      <c r="E107" s="146" t="n">
        <v>0.655</v>
      </c>
      <c r="F107" s="1">
        <f>B107*E107</f>
        <v/>
      </c>
      <c r="G107" t="n">
        <v>1</v>
      </c>
      <c r="I107" s="1">
        <f>F107*G107</f>
        <v/>
      </c>
      <c r="J107" s="126" t="n"/>
    </row>
    <row r="108">
      <c r="A108" s="6" t="inlineStr">
        <is>
          <t xml:space="preserve">   Airfare (roundtrip incl bag fees)</t>
        </is>
      </c>
      <c r="B108" s="12" t="n">
        <v>0</v>
      </c>
      <c r="C108" s="6" t="inlineStr">
        <is>
          <t>roundtrips</t>
        </is>
      </c>
      <c r="D108" s="70" t="n"/>
      <c r="E108" s="1" t="n">
        <v>500</v>
      </c>
      <c r="F108" s="1">
        <f>B108*E108</f>
        <v/>
      </c>
      <c r="G108" t="n">
        <v>1</v>
      </c>
      <c r="I108" s="1">
        <f>F108*G108</f>
        <v/>
      </c>
      <c r="J108" s="126" t="n"/>
    </row>
    <row r="109">
      <c r="A109" s="6" t="inlineStr">
        <is>
          <t xml:space="preserve">   Per diem</t>
        </is>
      </c>
      <c r="B109" s="12" t="n">
        <v>0</v>
      </c>
      <c r="C109" s="6" t="inlineStr">
        <is>
          <t>days</t>
        </is>
      </c>
      <c r="E109" s="1" t="n">
        <v>60</v>
      </c>
      <c r="F109" s="1">
        <f>B109*E109</f>
        <v/>
      </c>
      <c r="G109" t="n">
        <v>1</v>
      </c>
      <c r="I109" s="1">
        <f>F109*G109</f>
        <v/>
      </c>
      <c r="J109" s="126" t="n"/>
    </row>
    <row r="110">
      <c r="A110" s="6" t="inlineStr">
        <is>
          <t xml:space="preserve">   Rental Car </t>
        </is>
      </c>
      <c r="B110" s="12" t="n">
        <v>0</v>
      </c>
      <c r="C110" s="6" t="inlineStr">
        <is>
          <t>days</t>
        </is>
      </c>
      <c r="E110" s="1" t="n">
        <v>75</v>
      </c>
      <c r="F110" s="1">
        <f>B110*E110</f>
        <v/>
      </c>
      <c r="G110" t="n">
        <v>1</v>
      </c>
      <c r="I110" s="1">
        <f>F110*G110</f>
        <v/>
      </c>
      <c r="J110" s="126" t="n"/>
    </row>
    <row r="111">
      <c r="A111" s="6" t="inlineStr">
        <is>
          <t xml:space="preserve">   Hotel</t>
        </is>
      </c>
      <c r="B111" s="12" t="n">
        <v>0</v>
      </c>
      <c r="C111" s="6" t="inlineStr">
        <is>
          <t>nights</t>
        </is>
      </c>
      <c r="E111" s="1" t="n">
        <v>120</v>
      </c>
      <c r="F111" s="1">
        <f>B111*E111</f>
        <v/>
      </c>
      <c r="G111" t="n">
        <v>1</v>
      </c>
      <c r="I111" s="1">
        <f>F111*G111</f>
        <v/>
      </c>
      <c r="J111" s="126" t="n"/>
    </row>
    <row r="112">
      <c r="A112" s="6" t="inlineStr">
        <is>
          <t xml:space="preserve">   Materials/Tools</t>
        </is>
      </c>
      <c r="B112" s="12" t="n">
        <v>0</v>
      </c>
      <c r="C112" s="6" t="inlineStr">
        <is>
          <t>lot</t>
        </is>
      </c>
      <c r="E112" s="1" t="n">
        <v>50</v>
      </c>
      <c r="F112" s="1">
        <f>B112*E112</f>
        <v/>
      </c>
      <c r="G112" t="n">
        <v>1</v>
      </c>
      <c r="I112" s="1">
        <f>F112*G112</f>
        <v/>
      </c>
      <c r="J112" s="126" t="n"/>
    </row>
    <row r="113">
      <c r="A113" s="6" t="n"/>
      <c r="B113" s="88" t="n"/>
      <c r="C113" s="6" t="n"/>
      <c r="J113" s="126" t="n"/>
    </row>
    <row r="114">
      <c r="A114" s="6" t="inlineStr">
        <is>
          <t xml:space="preserve">   Outside Electrical Installation</t>
        </is>
      </c>
      <c r="B114" s="6" t="n"/>
      <c r="C114" s="6" t="n"/>
      <c r="E114" s="89" t="n"/>
      <c r="F114" s="16" t="n">
        <v>0</v>
      </c>
      <c r="G114" t="n">
        <v>1</v>
      </c>
      <c r="I114" s="1">
        <f>F114*G114</f>
        <v/>
      </c>
      <c r="J114" s="126" t="n"/>
    </row>
    <row r="115">
      <c r="A115" s="35" t="inlineStr">
        <is>
          <t xml:space="preserve">   Outside Mechanical Installation</t>
        </is>
      </c>
      <c r="B115" s="6" t="n"/>
      <c r="C115" s="6" t="n"/>
      <c r="E115" s="89" t="n"/>
      <c r="F115" s="16" t="n">
        <v>0</v>
      </c>
      <c r="G115" t="n">
        <v>1</v>
      </c>
      <c r="I115" s="1">
        <f>F115*G115</f>
        <v/>
      </c>
      <c r="J115" s="127" t="n"/>
      <c r="K115" s="4" t="n"/>
    </row>
    <row r="116">
      <c r="A116" s="64" t="inlineStr">
        <is>
          <t>TOTAL INSTALLATION</t>
        </is>
      </c>
      <c r="B116" s="54" t="n"/>
      <c r="C116" s="54" t="n"/>
      <c r="D116" s="54">
        <f>SUM(D98:D115)</f>
        <v/>
      </c>
      <c r="E116" s="56" t="inlineStr">
        <is>
          <t>Hours</t>
        </is>
      </c>
      <c r="F116" s="56">
        <f>SUM(F98:F115)</f>
        <v/>
      </c>
      <c r="G116" s="54" t="inlineStr">
        <is>
          <t>Cost</t>
        </is>
      </c>
      <c r="H116" s="54" t="n"/>
      <c r="I116" s="56">
        <f>SUM(I98:I115)</f>
        <v/>
      </c>
      <c r="J116" s="57" t="inlineStr">
        <is>
          <t>Sell</t>
        </is>
      </c>
      <c r="K116" s="57" t="n"/>
    </row>
    <row r="117">
      <c r="A117" s="128" t="n"/>
    </row>
    <row r="118" ht="20" customHeight="1">
      <c r="A118" s="121" t="inlineStr">
        <is>
          <t>WARRANTY (for total qty)</t>
        </is>
      </c>
    </row>
    <row r="119" ht="12.75" customHeight="1">
      <c r="A119" s="6" t="inlineStr">
        <is>
          <t xml:space="preserve">   Mechanical</t>
        </is>
      </c>
      <c r="B119" s="6" t="n"/>
      <c r="C119" s="6" t="n"/>
      <c r="D119" s="17" t="n">
        <v>0</v>
      </c>
      <c r="E119" s="1">
        <f>$K$2</f>
        <v/>
      </c>
      <c r="F119" s="1">
        <f>D119*E119</f>
        <v/>
      </c>
      <c r="G119" s="144">
        <f>'Rate Sheet'!B19</f>
        <v/>
      </c>
      <c r="I119" s="1">
        <f>D119*G119</f>
        <v/>
      </c>
      <c r="J119" s="126" t="n"/>
    </row>
    <row r="120" ht="12.75" customHeight="1">
      <c r="A120" s="6" t="inlineStr">
        <is>
          <t xml:space="preserve">   Electrical</t>
        </is>
      </c>
      <c r="B120" s="6" t="n"/>
      <c r="C120" s="6" t="n"/>
      <c r="D120" s="17" t="n">
        <v>0</v>
      </c>
      <c r="E120" s="1">
        <f>$K$2</f>
        <v/>
      </c>
      <c r="F120" s="1">
        <f>D120*E120</f>
        <v/>
      </c>
      <c r="G120" s="144">
        <f>'Rate Sheet'!B19</f>
        <v/>
      </c>
      <c r="I120" s="1">
        <f>D120*G120</f>
        <v/>
      </c>
      <c r="J120" s="126" t="n"/>
    </row>
    <row r="121" ht="12.75" customHeight="1">
      <c r="A121" s="6" t="inlineStr">
        <is>
          <t xml:space="preserve">   Software </t>
        </is>
      </c>
      <c r="B121" s="6" t="n"/>
      <c r="C121" s="6" t="n"/>
      <c r="D121" s="17" t="n">
        <v>0</v>
      </c>
      <c r="E121" s="1">
        <f>$K$2</f>
        <v/>
      </c>
      <c r="F121" s="1">
        <f>D121*E121</f>
        <v/>
      </c>
      <c r="G121" s="144">
        <f>'Rate Sheet'!C18</f>
        <v/>
      </c>
      <c r="I121" s="1">
        <f>D121*G121</f>
        <v/>
      </c>
      <c r="J121" s="126" t="n"/>
    </row>
    <row r="122" ht="12.75" customHeight="1">
      <c r="A122" s="6" t="inlineStr">
        <is>
          <t xml:space="preserve">   Travel Time</t>
        </is>
      </c>
      <c r="B122" s="16" t="n">
        <v>0</v>
      </c>
      <c r="C122" s="6" t="inlineStr">
        <is>
          <t>hours</t>
        </is>
      </c>
      <c r="E122" s="1">
        <f>$K$2</f>
        <v/>
      </c>
      <c r="F122" s="1">
        <f>B122*E122</f>
        <v/>
      </c>
      <c r="G122" s="147">
        <f>'Rate Sheet'!B23</f>
        <v/>
      </c>
      <c r="I122" s="1">
        <f>B122*G122</f>
        <v/>
      </c>
      <c r="J122" s="126" t="n"/>
    </row>
    <row r="123" ht="12.75" customHeight="1">
      <c r="A123" s="6" t="inlineStr">
        <is>
          <t xml:space="preserve">   Mileage</t>
        </is>
      </c>
      <c r="B123" s="12" t="n">
        <v>0</v>
      </c>
      <c r="C123" s="6" t="inlineStr">
        <is>
          <t>miles</t>
        </is>
      </c>
      <c r="E123" s="1" t="n">
        <v>0.63</v>
      </c>
      <c r="F123" s="1">
        <f>B123*E123</f>
        <v/>
      </c>
      <c r="G123" t="n">
        <v>1</v>
      </c>
      <c r="I123" s="1">
        <f>F123*G123</f>
        <v/>
      </c>
      <c r="J123" s="126" t="n"/>
    </row>
    <row r="124">
      <c r="A124" s="6" t="inlineStr">
        <is>
          <t xml:space="preserve">   Airfare (roundtrip incl bag fees)</t>
        </is>
      </c>
      <c r="B124" s="12" t="n">
        <v>0</v>
      </c>
      <c r="C124" s="6" t="inlineStr">
        <is>
          <t>roundtrips</t>
        </is>
      </c>
      <c r="D124" s="70" t="n"/>
      <c r="E124" s="1" t="n">
        <v>500</v>
      </c>
      <c r="F124" s="1">
        <f>B124*E124</f>
        <v/>
      </c>
      <c r="G124" t="n">
        <v>1</v>
      </c>
      <c r="I124" s="1">
        <f>F124*G124</f>
        <v/>
      </c>
      <c r="J124" s="126" t="n"/>
    </row>
    <row r="125" ht="12.75" customHeight="1">
      <c r="A125" s="6" t="inlineStr">
        <is>
          <t xml:space="preserve">   Per diem</t>
        </is>
      </c>
      <c r="B125" s="12" t="n">
        <v>0</v>
      </c>
      <c r="C125" s="6" t="inlineStr">
        <is>
          <t>days</t>
        </is>
      </c>
      <c r="E125" s="1" t="n">
        <v>60</v>
      </c>
      <c r="F125" s="1">
        <f>B125*E125</f>
        <v/>
      </c>
      <c r="G125" t="n">
        <v>1</v>
      </c>
      <c r="I125" s="1">
        <f>F125*G125</f>
        <v/>
      </c>
      <c r="J125" s="126" t="n"/>
    </row>
    <row r="126" ht="12.75" customHeight="1">
      <c r="A126" s="6" t="inlineStr">
        <is>
          <t xml:space="preserve">   Rental Car </t>
        </is>
      </c>
      <c r="B126" s="12" t="n">
        <v>0</v>
      </c>
      <c r="C126" s="6" t="inlineStr">
        <is>
          <t>days</t>
        </is>
      </c>
      <c r="E126" s="1" t="n">
        <v>75</v>
      </c>
      <c r="F126" s="1">
        <f>B126*E126</f>
        <v/>
      </c>
      <c r="G126" t="n">
        <v>1</v>
      </c>
      <c r="I126" s="1">
        <f>F126*G126</f>
        <v/>
      </c>
      <c r="J126" s="126" t="n"/>
    </row>
    <row r="127" ht="12.75" customHeight="1">
      <c r="A127" s="6" t="inlineStr">
        <is>
          <t xml:space="preserve">   Hotel</t>
        </is>
      </c>
      <c r="B127" s="12" t="n">
        <v>0</v>
      </c>
      <c r="C127" s="6" t="inlineStr">
        <is>
          <t>nights</t>
        </is>
      </c>
      <c r="E127" s="1" t="n">
        <v>120</v>
      </c>
      <c r="F127" s="1">
        <f>B127*E127</f>
        <v/>
      </c>
      <c r="G127" t="n">
        <v>1</v>
      </c>
      <c r="I127" s="1">
        <f>F127*G127</f>
        <v/>
      </c>
      <c r="J127" s="126" t="n"/>
    </row>
    <row r="128" ht="12.75" customHeight="1">
      <c r="A128" s="35" t="inlineStr">
        <is>
          <t xml:space="preserve">   Materials</t>
        </is>
      </c>
      <c r="B128" s="12" t="n">
        <v>0</v>
      </c>
      <c r="C128" s="6" t="inlineStr">
        <is>
          <t>lot</t>
        </is>
      </c>
      <c r="E128" s="1" t="n">
        <v>50</v>
      </c>
      <c r="F128" s="1">
        <f>B128*E128</f>
        <v/>
      </c>
      <c r="G128" t="n">
        <v>1</v>
      </c>
      <c r="I128" s="1">
        <f>F128*G128</f>
        <v/>
      </c>
      <c r="J128" s="127" t="n"/>
      <c r="K128" s="4" t="n"/>
    </row>
    <row r="129" ht="12.75" customHeight="1">
      <c r="A129" s="64" t="inlineStr">
        <is>
          <t xml:space="preserve">   TOTAL WARRANTY</t>
        </is>
      </c>
      <c r="B129" s="54" t="n"/>
      <c r="C129" s="54" t="n"/>
      <c r="D129" s="54">
        <f>SUM(D119:D127)</f>
        <v/>
      </c>
      <c r="E129" s="56" t="inlineStr">
        <is>
          <t>Hours</t>
        </is>
      </c>
      <c r="F129" s="56">
        <f>SUM(F119:F127)</f>
        <v/>
      </c>
      <c r="G129" s="54" t="inlineStr">
        <is>
          <t>Cost</t>
        </is>
      </c>
      <c r="H129" s="54" t="n"/>
      <c r="I129" s="56">
        <f>SUM(I119:I127)</f>
        <v/>
      </c>
      <c r="J129" s="57" t="inlineStr">
        <is>
          <t>Sell</t>
        </is>
      </c>
      <c r="K129" s="57" t="n"/>
    </row>
    <row r="130" ht="12.75" customHeight="1"/>
    <row r="131" ht="12.75" customHeight="1">
      <c r="A131" s="6" t="inlineStr">
        <is>
          <t xml:space="preserve">TOTAL PARTS (SELL) </t>
        </is>
      </c>
      <c r="B131" s="6" t="inlineStr">
        <is>
          <t>PER UNIT</t>
        </is>
      </c>
      <c r="J131" s="1">
        <f>I39</f>
        <v/>
      </c>
    </row>
    <row r="132" ht="12.75" customHeight="1">
      <c r="A132" s="6" t="inlineStr">
        <is>
          <t xml:space="preserve">TOTAL ENGINEERING </t>
        </is>
      </c>
      <c r="B132" s="6" t="inlineStr">
        <is>
          <t>PER UNIT</t>
        </is>
      </c>
      <c r="J132" s="1">
        <f>I75/I143</f>
        <v/>
      </c>
    </row>
    <row r="133" ht="12.75" customHeight="1">
      <c r="A133" s="6" t="inlineStr">
        <is>
          <t>TOTAL ASSEMBLY</t>
        </is>
      </c>
      <c r="B133" s="6" t="inlineStr">
        <is>
          <t>PER UNIT</t>
        </is>
      </c>
      <c r="J133" s="1">
        <f>I86</f>
        <v/>
      </c>
    </row>
    <row r="134" ht="12.75" customHeight="1">
      <c r="A134" s="6" t="inlineStr">
        <is>
          <t>TOTAL IN-HOUSE TESTING</t>
        </is>
      </c>
      <c r="B134" s="6" t="inlineStr">
        <is>
          <t>PER UNIT</t>
        </is>
      </c>
      <c r="J134" s="1">
        <f>I95</f>
        <v/>
      </c>
    </row>
    <row r="135" ht="12.75" customHeight="1">
      <c r="A135" s="6" t="inlineStr">
        <is>
          <t>TOTAL ON-SITE INSTALLATION / STARTUP</t>
        </is>
      </c>
      <c r="B135" s="6" t="inlineStr">
        <is>
          <t>PER UNIT</t>
        </is>
      </c>
      <c r="J135" s="1">
        <f>I116/I143</f>
        <v/>
      </c>
    </row>
    <row r="136" ht="12.75" customHeight="1">
      <c r="A136" s="6" t="inlineStr">
        <is>
          <t>TOTAL WARRANTY</t>
        </is>
      </c>
      <c r="B136" s="6" t="inlineStr">
        <is>
          <t>PER UNIT</t>
        </is>
      </c>
      <c r="J136" s="1">
        <f>I129/I143</f>
        <v/>
      </c>
    </row>
    <row r="137" ht="12.75" customHeight="1">
      <c r="A137" s="75" t="inlineStr">
        <is>
          <t>ADDITIONAL MARGIN / DISCOUNT</t>
        </is>
      </c>
      <c r="B137" s="6" t="inlineStr">
        <is>
          <t>PER UNIT</t>
        </is>
      </c>
      <c r="I137" s="76" t="n">
        <v>0.12</v>
      </c>
      <c r="J137" s="77">
        <f>SUM(J131:J136)/(1-I137)-SUM(J131:J136)</f>
        <v/>
      </c>
      <c r="K137" s="4" t="n"/>
    </row>
    <row r="138" ht="12.75" customFormat="1" customHeight="1" s="2">
      <c r="A138" s="68" t="inlineStr">
        <is>
          <t>TOTAL SYSTEM PRICE</t>
        </is>
      </c>
      <c r="B138" s="65" t="n"/>
      <c r="C138" s="65" t="n"/>
      <c r="D138" s="65" t="n"/>
      <c r="E138" s="66" t="n"/>
      <c r="F138" s="66" t="n"/>
      <c r="G138" s="65" t="n"/>
      <c r="H138" s="65" t="n"/>
      <c r="I138" s="66" t="n"/>
      <c r="J138" s="69">
        <f>SUM(J131:J137)</f>
        <v/>
      </c>
      <c r="K138" s="67" t="n"/>
      <c r="Q138" s="7" t="n"/>
    </row>
    <row r="139" ht="12.75" customHeight="1"/>
    <row r="140" ht="12.75" customHeight="1">
      <c r="A140" s="75" t="inlineStr">
        <is>
          <t>OUTSIDE SALES COMMISSION (MARGIN)</t>
        </is>
      </c>
      <c r="B140" s="75" t="n"/>
      <c r="C140" s="75" t="n"/>
      <c r="D140" s="75" t="n"/>
      <c r="E140" s="77" t="n"/>
      <c r="F140" s="77" t="n"/>
      <c r="G140" s="75" t="n"/>
      <c r="H140" s="75" t="n"/>
      <c r="I140" s="76" t="n">
        <v>0.01</v>
      </c>
      <c r="J140" s="77">
        <f>J138/(1-I140)-J138</f>
        <v/>
      </c>
    </row>
    <row r="141" ht="12.75" customHeight="1">
      <c r="A141" s="4" t="n"/>
      <c r="B141" s="4" t="n"/>
      <c r="C141" s="4" t="n"/>
      <c r="D141" s="4" t="n"/>
      <c r="E141" s="5" t="n"/>
      <c r="F141" s="5" t="n"/>
      <c r="G141" s="4" t="n"/>
      <c r="H141" s="4" t="n"/>
      <c r="I141" s="5" t="n"/>
      <c r="J141" s="4" t="n"/>
      <c r="K141" s="4" t="n"/>
    </row>
    <row r="142" ht="12.75" customHeight="1">
      <c r="A142" s="103" t="inlineStr">
        <is>
          <t>TOTAL SELL PRICE (For One Unit)</t>
        </is>
      </c>
      <c r="B142" s="67" t="n"/>
      <c r="C142" s="67" t="n"/>
      <c r="D142" s="67" t="n"/>
      <c r="E142" s="104" t="n"/>
      <c r="F142" s="104" t="n"/>
      <c r="G142" s="67" t="n"/>
      <c r="H142" s="67" t="n"/>
      <c r="I142" s="104" t="n"/>
      <c r="J142" s="105">
        <f>J138+J140</f>
        <v/>
      </c>
      <c r="K142" s="103" t="n"/>
    </row>
    <row r="143" ht="18" customHeight="1">
      <c r="C143" s="106" t="inlineStr">
        <is>
          <t>Total # of units (qty)</t>
        </is>
      </c>
      <c r="I143" s="115" t="n">
        <v>1</v>
      </c>
      <c r="J143" s="90" t="n"/>
      <c r="K143" s="91" t="n"/>
    </row>
    <row r="144" ht="20" customHeight="1">
      <c r="A144" s="107" t="inlineStr">
        <is>
          <t>TOTAL SELL PRICE (For the Total Quantity)</t>
        </is>
      </c>
      <c r="B144" s="107" t="n"/>
      <c r="C144" s="107" t="n"/>
      <c r="D144" s="107" t="n"/>
      <c r="E144" s="108" t="n"/>
      <c r="F144" s="109" t="n"/>
      <c r="G144" s="109" t="n"/>
      <c r="H144" s="109" t="n"/>
      <c r="I144" s="109" t="n"/>
      <c r="J144" s="108">
        <f>J142*I143</f>
        <v/>
      </c>
      <c r="K144" s="110" t="inlineStr">
        <is>
          <t>total</t>
        </is>
      </c>
    </row>
    <row r="145" ht="20" customHeight="1">
      <c r="A145" s="107" t="inlineStr">
        <is>
          <t>TOTAL SELL PRICE (for each unit - spreads out Engineering, OnSite Install and Warranty costs over total qty)</t>
        </is>
      </c>
      <c r="B145" s="107" t="n"/>
      <c r="C145" s="107" t="n"/>
      <c r="D145" s="107" t="n"/>
      <c r="E145" s="108" t="n"/>
      <c r="F145" s="109" t="n"/>
      <c r="G145" s="109" t="n"/>
      <c r="H145" s="109" t="n"/>
      <c r="I145" s="109" t="n"/>
      <c r="J145" s="108">
        <f>J142</f>
        <v/>
      </c>
      <c r="K145" s="110" t="inlineStr">
        <is>
          <t>each</t>
        </is>
      </c>
    </row>
    <row r="146">
      <c r="A146" s="6" t="n"/>
      <c r="F146" s="135" t="inlineStr">
        <is>
          <t>Proposal Price w/Initials and Date</t>
        </is>
      </c>
      <c r="J146" s="134" t="n"/>
    </row>
    <row r="147">
      <c r="A147" s="6" t="n"/>
      <c r="F147" s="135" t="n"/>
      <c r="G147" s="135" t="n"/>
      <c r="H147" s="135" t="n"/>
      <c r="I147" s="135" t="n"/>
      <c r="J147" s="102" t="n"/>
      <c r="K147" s="91" t="n"/>
    </row>
    <row r="148" ht="12.75" customHeight="1">
      <c r="A148" s="125" t="inlineStr">
        <is>
          <t>Summary for Project Database</t>
        </is>
      </c>
      <c r="B148" s="4" t="n"/>
      <c r="C148" s="92" t="n"/>
      <c r="D148" s="92" t="n"/>
      <c r="E148" s="92" t="n"/>
      <c r="F148" s="92" t="n"/>
      <c r="G148" s="73" t="inlineStr">
        <is>
          <t>Cost/ea</t>
        </is>
      </c>
      <c r="H148" s="73" t="inlineStr">
        <is>
          <t>Sell/ea</t>
        </is>
      </c>
      <c r="I148" s="96" t="n"/>
      <c r="J148" s="92" t="inlineStr">
        <is>
          <t>Cost/Lot</t>
        </is>
      </c>
      <c r="K148" s="92" t="inlineStr">
        <is>
          <t>Sell/Lot</t>
        </is>
      </c>
    </row>
    <row r="149" ht="12.75" customHeight="1">
      <c r="A149" s="74" t="inlineStr">
        <is>
          <t>Total parts + outside service cost (cash out)</t>
        </is>
      </c>
      <c r="B149" s="71" t="n"/>
      <c r="C149" s="71" t="n"/>
      <c r="D149" s="71" t="n"/>
      <c r="E149" s="71" t="n"/>
      <c r="F149" s="100" t="inlineStr">
        <is>
          <t>Hardware</t>
        </is>
      </c>
      <c r="G149" s="72">
        <f>F39+((F112+F107+F108+F109+F110+F111+F114+F115+F124+F128+F123+F125+F126+F127)/I143)</f>
        <v/>
      </c>
      <c r="H149" s="72">
        <f>(I39+(I112+I107+I108+I109+I110+I111+I114+I115+I128+I123+I124+I125+I126+I127)/I143)/(1-I137)/(1-I140)</f>
        <v/>
      </c>
      <c r="I149" s="72" t="n"/>
      <c r="J149" s="72">
        <f>G149*I143</f>
        <v/>
      </c>
      <c r="K149" s="72">
        <f>H149*I143</f>
        <v/>
      </c>
    </row>
    <row r="150" ht="12.75" customHeight="1">
      <c r="A150" s="74" t="inlineStr">
        <is>
          <t>Total labor + travel time + add'l margin + outside commission</t>
        </is>
      </c>
      <c r="B150" s="71" t="n"/>
      <c r="C150" s="71" t="n"/>
      <c r="D150" s="71" t="n"/>
      <c r="E150" s="71" t="n"/>
      <c r="F150" s="100" t="inlineStr">
        <is>
          <t>Labor</t>
        </is>
      </c>
      <c r="G150" s="72">
        <f>F75/I143+F86+F95+((SUM(F98:F104)+F106+SUM(F119:F122))/I143)</f>
        <v/>
      </c>
      <c r="H150" s="72">
        <f>(I75/I143+I86+I95+(SUM(I98:I104)+I106+SUM(I119:I122))/I143)/(1-I137)/(1-I140)</f>
        <v/>
      </c>
      <c r="I150" s="72" t="n"/>
      <c r="J150" s="72">
        <f>G150*I143</f>
        <v/>
      </c>
      <c r="K150" s="72">
        <f>H150*I$143</f>
        <v/>
      </c>
    </row>
    <row r="151" ht="12.75" customHeight="1">
      <c r="A151" s="74" t="inlineStr">
        <is>
          <t>Total COGS (hardware + labor)</t>
        </is>
      </c>
      <c r="B151" s="71" t="n"/>
      <c r="C151" s="71" t="n"/>
      <c r="D151" s="71" t="n"/>
      <c r="E151" s="71" t="n"/>
      <c r="F151" s="100" t="inlineStr">
        <is>
          <t>COGS</t>
        </is>
      </c>
      <c r="G151" s="72">
        <f>G149+G150</f>
        <v/>
      </c>
      <c r="H151" s="71" t="n"/>
      <c r="I151" s="72" t="n"/>
      <c r="J151" s="72">
        <f>G151*I143</f>
        <v/>
      </c>
      <c r="K151" s="72" t="n"/>
    </row>
    <row r="152">
      <c r="A152" s="71" t="n"/>
      <c r="B152" s="71" t="n"/>
      <c r="C152" s="71" t="n"/>
      <c r="D152" s="71" t="n"/>
      <c r="E152" s="72" t="n"/>
      <c r="F152" s="99" t="inlineStr">
        <is>
          <t>Real GP w/ commission</t>
        </is>
      </c>
      <c r="G152" s="96">
        <f>(H150+H149)-G151</f>
        <v/>
      </c>
      <c r="H152" s="97" t="n"/>
      <c r="I152" s="72" t="n"/>
      <c r="J152" s="96">
        <f>G152*I143</f>
        <v/>
      </c>
      <c r="K152" s="96" t="n"/>
      <c r="L152" s="6" t="n"/>
    </row>
    <row r="153">
      <c r="A153" s="92" t="inlineStr">
        <is>
          <t>Summary for Wrike</t>
        </is>
      </c>
      <c r="B153" s="73" t="inlineStr">
        <is>
          <t>Est Hrs (Total)</t>
        </is>
      </c>
      <c r="C153" s="71" t="n"/>
      <c r="D153" s="71" t="n"/>
      <c r="E153" s="100" t="inlineStr">
        <is>
          <t>Margin</t>
        </is>
      </c>
      <c r="F153" s="100" t="n"/>
      <c r="G153" s="71" t="n"/>
      <c r="H153" s="95">
        <f>G152/J145</f>
        <v/>
      </c>
      <c r="I153" s="72" t="n"/>
      <c r="J153" s="71" t="n"/>
      <c r="K153" s="95">
        <f>J152/J144</f>
        <v/>
      </c>
    </row>
    <row r="154">
      <c r="A154" s="74" t="inlineStr">
        <is>
          <t>01 - Project Management</t>
        </is>
      </c>
      <c r="B154" s="74">
        <f>SUM(D47:D49)+D43+D74</f>
        <v/>
      </c>
      <c r="C154" s="71" t="n"/>
      <c r="D154" s="71" t="n"/>
      <c r="E154" s="100" t="n"/>
      <c r="F154" s="74" t="inlineStr">
        <is>
          <t>Total Sell Price</t>
        </is>
      </c>
      <c r="G154" s="71" t="n"/>
      <c r="H154" s="94">
        <f>H149+H150</f>
        <v/>
      </c>
      <c r="I154" s="72" t="n"/>
      <c r="J154" s="71" t="n"/>
      <c r="K154" s="94">
        <f>K149+K150</f>
        <v/>
      </c>
      <c r="L154" s="6" t="n"/>
    </row>
    <row r="155">
      <c r="A155" s="71" t="inlineStr">
        <is>
          <t>02 - Mechanical Design</t>
        </is>
      </c>
      <c r="B155" s="71">
        <f>SUM(D52:D54)</f>
        <v/>
      </c>
      <c r="C155" s="71" t="n"/>
      <c r="D155" s="71" t="n"/>
      <c r="E155" s="72" t="n"/>
      <c r="F155" s="72" t="n"/>
      <c r="G155" s="71" t="n"/>
      <c r="H155" s="71" t="n"/>
      <c r="I155" s="72" t="n"/>
      <c r="J155" s="71" t="n"/>
      <c r="K155" s="71" t="n"/>
    </row>
    <row r="156">
      <c r="A156" s="71" t="inlineStr">
        <is>
          <t>03 - Electrical Design</t>
        </is>
      </c>
      <c r="B156" s="71">
        <f>SUM(D57:D62)</f>
        <v/>
      </c>
      <c r="C156" s="71" t="n"/>
      <c r="D156" s="71" t="n"/>
      <c r="E156" s="72" t="n"/>
      <c r="F156" s="72" t="n"/>
      <c r="G156" s="71" t="n"/>
      <c r="H156" s="71" t="n"/>
      <c r="I156" s="72" t="n"/>
      <c r="J156" s="71" t="n"/>
      <c r="K156" s="71" t="n"/>
    </row>
    <row r="157" ht="12.75" customHeight="1">
      <c r="A157" s="71" t="inlineStr">
        <is>
          <t>04 - Software Development</t>
        </is>
      </c>
      <c r="B157" s="71">
        <f>SUM(D66:D70)</f>
        <v/>
      </c>
      <c r="C157" s="71" t="n"/>
      <c r="D157" s="71" t="n"/>
      <c r="E157" s="133" t="n"/>
    </row>
    <row r="158">
      <c r="A158" s="71" t="inlineStr">
        <is>
          <t>07 - Assembly</t>
        </is>
      </c>
      <c r="B158" s="71">
        <f>I143*(SUM(D78:D83)+D85)</f>
        <v/>
      </c>
      <c r="C158" s="71" t="n"/>
      <c r="D158" s="71" t="n"/>
    </row>
    <row r="159">
      <c r="A159" s="71" t="inlineStr">
        <is>
          <t>08 - In-House Testing</t>
        </is>
      </c>
      <c r="B159" s="71">
        <f>I143*SUM(D89:D94)</f>
        <v/>
      </c>
      <c r="C159" s="71" t="n"/>
      <c r="D159" s="71" t="n"/>
    </row>
    <row r="160">
      <c r="A160" s="71" t="inlineStr">
        <is>
          <t>09 - Crate &amp; Ship</t>
        </is>
      </c>
      <c r="B160" s="71">
        <f>I143*D84</f>
        <v/>
      </c>
      <c r="C160" s="71" t="n"/>
      <c r="D160" s="71" t="n"/>
    </row>
    <row r="161">
      <c r="A161" s="71" t="inlineStr">
        <is>
          <t>11 - As-Build Drawings / Final Docs</t>
        </is>
      </c>
      <c r="B161" s="71">
        <f>D63+D73</f>
        <v/>
      </c>
      <c r="C161" s="71" t="n"/>
      <c r="D161" s="71" t="n"/>
      <c r="E161" s="133" t="n"/>
      <c r="F161" s="133" t="n"/>
      <c r="G161" s="133" t="n"/>
      <c r="H161" s="133" t="n"/>
      <c r="I161" s="133" t="n"/>
      <c r="J161" s="133" t="n"/>
      <c r="K161" s="133" t="n"/>
    </row>
    <row r="162">
      <c r="A162" s="74" t="inlineStr">
        <is>
          <t>12 - On-Site Installation / Startup</t>
        </is>
      </c>
      <c r="B162" s="71">
        <f>SUM(D98:D104,B106)</f>
        <v/>
      </c>
      <c r="C162" s="71" t="n"/>
      <c r="D162" s="71" t="n"/>
      <c r="E162" s="72" t="n"/>
      <c r="F162" s="72" t="n"/>
      <c r="G162" s="71" t="n"/>
      <c r="H162" s="71" t="n"/>
      <c r="I162" s="72" t="n"/>
      <c r="J162" s="71" t="n"/>
      <c r="K162" s="72" t="n"/>
    </row>
    <row r="163">
      <c r="A163" s="71" t="inlineStr">
        <is>
          <t>Warranty (Unallocated)</t>
        </is>
      </c>
      <c r="B163" s="71">
        <f>SUM(D119:D121)+B122</f>
        <v/>
      </c>
      <c r="C163" s="71" t="n"/>
      <c r="D163" s="71" t="n"/>
      <c r="E163" s="72" t="n"/>
      <c r="F163" s="72" t="n"/>
      <c r="G163" s="71" t="n"/>
      <c r="H163" s="71" t="n"/>
      <c r="I163" s="72" t="n"/>
      <c r="J163" s="71" t="n"/>
      <c r="K163" s="71" t="n"/>
    </row>
  </sheetData>
  <mergeCells count="127">
    <mergeCell ref="J126:K126"/>
    <mergeCell ref="J82:K82"/>
    <mergeCell ref="J10:K10"/>
    <mergeCell ref="J19:K19"/>
    <mergeCell ref="J146:K146"/>
    <mergeCell ref="J59:K59"/>
    <mergeCell ref="J28:K28"/>
    <mergeCell ref="J60:K60"/>
    <mergeCell ref="J9:K9"/>
    <mergeCell ref="J68:K68"/>
    <mergeCell ref="A7:B7"/>
    <mergeCell ref="J53:K53"/>
    <mergeCell ref="A41:K41"/>
    <mergeCell ref="J45:K45"/>
    <mergeCell ref="J108:K108"/>
    <mergeCell ref="J128:K128"/>
    <mergeCell ref="J31:K31"/>
    <mergeCell ref="J21:K21"/>
    <mergeCell ref="J62:K62"/>
    <mergeCell ref="J71:K71"/>
    <mergeCell ref="A117:K117"/>
    <mergeCell ref="J23:K23"/>
    <mergeCell ref="J58:K58"/>
    <mergeCell ref="J110:K110"/>
    <mergeCell ref="J64:K64"/>
    <mergeCell ref="J120:K120"/>
    <mergeCell ref="J73:K73"/>
    <mergeCell ref="J57:K57"/>
    <mergeCell ref="J93:K93"/>
    <mergeCell ref="J102:K102"/>
    <mergeCell ref="A88:K88"/>
    <mergeCell ref="J34:K34"/>
    <mergeCell ref="J99:K99"/>
    <mergeCell ref="I1:K1"/>
    <mergeCell ref="J49:K49"/>
    <mergeCell ref="J27:K27"/>
    <mergeCell ref="J83:K83"/>
    <mergeCell ref="J36:K36"/>
    <mergeCell ref="F146:I146"/>
    <mergeCell ref="J119:K119"/>
    <mergeCell ref="E157:K160"/>
    <mergeCell ref="J101:K101"/>
    <mergeCell ref="J20:K20"/>
    <mergeCell ref="J11:K11"/>
    <mergeCell ref="J103:K103"/>
    <mergeCell ref="J85:K85"/>
    <mergeCell ref="J100:K100"/>
    <mergeCell ref="J94:K94"/>
    <mergeCell ref="A76:K76"/>
    <mergeCell ref="J22:K22"/>
    <mergeCell ref="C3:H7"/>
    <mergeCell ref="A8:K8"/>
    <mergeCell ref="J114:K114"/>
    <mergeCell ref="J125:K125"/>
    <mergeCell ref="J12:K12"/>
    <mergeCell ref="J46:K46"/>
    <mergeCell ref="J51:K51"/>
    <mergeCell ref="J61:K61"/>
    <mergeCell ref="J48:K48"/>
    <mergeCell ref="J111:K111"/>
    <mergeCell ref="J29:K29"/>
    <mergeCell ref="J81:K81"/>
    <mergeCell ref="J38:K38"/>
    <mergeCell ref="J24:K24"/>
    <mergeCell ref="A87:K87"/>
    <mergeCell ref="J89:K89"/>
    <mergeCell ref="J65:K65"/>
    <mergeCell ref="J74:K74"/>
    <mergeCell ref="A3:B3"/>
    <mergeCell ref="J26:K26"/>
    <mergeCell ref="J35:K35"/>
    <mergeCell ref="J16:K16"/>
    <mergeCell ref="J25:K25"/>
    <mergeCell ref="A5:B5"/>
    <mergeCell ref="J113:K113"/>
    <mergeCell ref="J91:K91"/>
    <mergeCell ref="J66:K66"/>
    <mergeCell ref="A4:B4"/>
    <mergeCell ref="J50:K50"/>
    <mergeCell ref="J106:K106"/>
    <mergeCell ref="J121:K121"/>
    <mergeCell ref="A96:K96"/>
    <mergeCell ref="J115:K115"/>
    <mergeCell ref="J42:K42"/>
    <mergeCell ref="J52:K52"/>
    <mergeCell ref="A40:K40"/>
    <mergeCell ref="J92:K92"/>
    <mergeCell ref="J122:K122"/>
    <mergeCell ref="J67:K67"/>
    <mergeCell ref="A148:B148"/>
    <mergeCell ref="A77:K77"/>
    <mergeCell ref="J72:K72"/>
    <mergeCell ref="J14:K14"/>
    <mergeCell ref="J112:K112"/>
    <mergeCell ref="J37:K37"/>
    <mergeCell ref="A1:H1"/>
    <mergeCell ref="J13:K13"/>
    <mergeCell ref="J69:K69"/>
    <mergeCell ref="J84:K84"/>
    <mergeCell ref="A6:B6"/>
    <mergeCell ref="J78:K78"/>
    <mergeCell ref="J127:K127"/>
    <mergeCell ref="J30:K30"/>
    <mergeCell ref="J123:K123"/>
    <mergeCell ref="J15:K15"/>
    <mergeCell ref="J98:K98"/>
    <mergeCell ref="J80:K80"/>
    <mergeCell ref="J107:K107"/>
    <mergeCell ref="J55:K55"/>
    <mergeCell ref="A118:K118"/>
    <mergeCell ref="J79:K79"/>
    <mergeCell ref="J70:K70"/>
    <mergeCell ref="J104:K104"/>
    <mergeCell ref="A2:B2"/>
    <mergeCell ref="J54:K54"/>
    <mergeCell ref="J32:K32"/>
    <mergeCell ref="J63:K63"/>
    <mergeCell ref="J124:K124"/>
    <mergeCell ref="J109:K109"/>
    <mergeCell ref="J47:K47"/>
    <mergeCell ref="J56:K56"/>
    <mergeCell ref="J90:K90"/>
    <mergeCell ref="J105:K105"/>
    <mergeCell ref="J43:K43"/>
    <mergeCell ref="J18:K18"/>
    <mergeCell ref="J33:K33"/>
    <mergeCell ref="J17:K17"/>
  </mergeCells>
  <pageMargins left="0.75" right="0.75" top="1" bottom="1" header="0.5" footer="0.5"/>
  <pageSetup orientation="portrait" paperSize="17" scale="51" horizontalDpi="4294967292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D44"/>
  <sheetViews>
    <sheetView topLeftCell="A10" workbookViewId="0">
      <selection activeCell="B25" sqref="B25"/>
    </sheetView>
  </sheetViews>
  <sheetFormatPr baseColWidth="10" defaultColWidth="8.83203125" defaultRowHeight="13"/>
  <cols>
    <col width="38.33203125" customWidth="1" min="1" max="1"/>
    <col width="21.5" customWidth="1" min="2" max="3"/>
    <col width="24.5" customWidth="1" min="4" max="4"/>
  </cols>
  <sheetData>
    <row r="3">
      <c r="A3" s="20" t="n"/>
      <c r="B3" s="21" t="n"/>
      <c r="C3" s="21" t="n"/>
      <c r="D3" s="21" t="n"/>
    </row>
    <row r="4">
      <c r="A4" s="20" t="n"/>
      <c r="B4" s="21" t="n"/>
      <c r="C4" s="21" t="n"/>
      <c r="D4" s="21" t="n"/>
    </row>
    <row r="5">
      <c r="A5" s="20" t="n"/>
      <c r="B5" s="21" t="n"/>
      <c r="C5" s="21" t="n"/>
      <c r="D5" s="21" t="n"/>
    </row>
    <row r="6">
      <c r="A6" s="20" t="n"/>
      <c r="B6" s="21" t="n"/>
      <c r="C6" s="21" t="n"/>
      <c r="D6" s="21" t="n"/>
    </row>
    <row r="7" ht="24" customHeight="1">
      <c r="A7" s="137" t="inlineStr">
        <is>
          <t>Foresight Automation</t>
        </is>
      </c>
    </row>
    <row r="8" ht="18" customHeight="1">
      <c r="A8" s="114" t="inlineStr">
        <is>
          <t xml:space="preserve">2023  Hourly Rate Schedule </t>
        </is>
      </c>
      <c r="B8" s="25" t="n"/>
      <c r="C8" s="25" t="n"/>
      <c r="D8" s="22" t="n"/>
    </row>
    <row r="9">
      <c r="A9" s="20" t="n"/>
      <c r="B9" s="128" t="inlineStr">
        <is>
          <t>Effective April 1, 2023</t>
        </is>
      </c>
      <c r="C9" s="21" t="n"/>
      <c r="D9" s="21" t="n"/>
    </row>
    <row r="10">
      <c r="A10" s="20" t="n"/>
      <c r="B10" s="128" t="n"/>
      <c r="C10" s="21" t="n"/>
      <c r="D10" s="21" t="n"/>
    </row>
    <row r="11">
      <c r="A11" s="20" t="n"/>
      <c r="B11" s="21" t="n"/>
      <c r="C11" s="21" t="n"/>
      <c r="D11" s="21" t="n"/>
    </row>
    <row r="12" ht="16" customHeight="1">
      <c r="A12" s="6" t="n"/>
      <c r="B12" s="138" t="inlineStr">
        <is>
          <t>Base Rates</t>
        </is>
      </c>
      <c r="C12" s="4" t="n"/>
      <c r="D12" s="4" t="n"/>
    </row>
    <row r="13" ht="16" customHeight="1">
      <c r="A13" s="26" t="n"/>
      <c r="B13" s="29" t="inlineStr">
        <is>
          <t>Office</t>
        </is>
      </c>
      <c r="C13" s="29" t="inlineStr">
        <is>
          <t xml:space="preserve">On Site </t>
        </is>
      </c>
      <c r="D13" s="139" t="inlineStr">
        <is>
          <t>New Customer 4-Hour Minimum</t>
        </is>
      </c>
    </row>
    <row r="14" ht="16" customHeight="1">
      <c r="A14" s="3" t="n"/>
      <c r="B14" s="29" t="n"/>
      <c r="C14" s="29" t="n"/>
    </row>
    <row r="15" ht="16" customHeight="1">
      <c r="A15" s="27" t="inlineStr">
        <is>
          <t>Design/Service/Repair/Training</t>
        </is>
      </c>
      <c r="B15" s="29" t="n"/>
      <c r="C15" s="29" t="n"/>
      <c r="D15" s="29" t="n"/>
    </row>
    <row r="16" ht="16" customHeight="1">
      <c r="A16" s="3" t="inlineStr">
        <is>
          <t xml:space="preserve">     Electrical/Mechanical Technician</t>
        </is>
      </c>
      <c r="B16" s="136" t="inlineStr">
        <is>
          <t>---</t>
        </is>
      </c>
      <c r="C16" s="148" t="n">
        <v>150</v>
      </c>
      <c r="D16" s="33" t="n">
        <v>580</v>
      </c>
    </row>
    <row r="17" ht="16" customHeight="1">
      <c r="A17" s="3" t="inlineStr">
        <is>
          <t xml:space="preserve">     Electrical/Mechanical Engineer</t>
        </is>
      </c>
      <c r="B17" s="148" t="n">
        <v>195</v>
      </c>
      <c r="C17" s="148" t="n">
        <v>230</v>
      </c>
      <c r="D17" s="33" t="n">
        <v>900</v>
      </c>
    </row>
    <row r="18" ht="16" customHeight="1">
      <c r="A18" s="3" t="inlineStr">
        <is>
          <t xml:space="preserve">     Software (PLC, HMI, Robot)</t>
        </is>
      </c>
      <c r="B18" s="148" t="n">
        <v>215</v>
      </c>
      <c r="C18" s="148" t="n">
        <v>255</v>
      </c>
      <c r="D18" s="33" t="n">
        <v>1000</v>
      </c>
    </row>
    <row r="19" ht="16" customHeight="1">
      <c r="A19" s="3" t="inlineStr">
        <is>
          <t xml:space="preserve">     Hi Level Software (LabView, C#)</t>
        </is>
      </c>
      <c r="B19" s="148" t="n">
        <v>235</v>
      </c>
      <c r="C19" s="148" t="n">
        <v>270</v>
      </c>
      <c r="D19" s="33" t="n">
        <v>1060</v>
      </c>
    </row>
    <row r="20" ht="16" customHeight="1">
      <c r="A20" s="3" t="inlineStr">
        <is>
          <t xml:space="preserve">     Telephone Support/Remote Diag.</t>
        </is>
      </c>
      <c r="B20" s="148" t="n">
        <v>210</v>
      </c>
      <c r="C20" s="136" t="inlineStr">
        <is>
          <t>---</t>
        </is>
      </c>
      <c r="D20" s="33" t="n"/>
    </row>
    <row r="21" ht="16" customHeight="1">
      <c r="A21" s="3" t="n"/>
      <c r="B21" s="136" t="n"/>
      <c r="C21" s="136" t="n"/>
      <c r="D21" s="33" t="n"/>
    </row>
    <row r="22" ht="16" customHeight="1">
      <c r="A22" s="27" t="inlineStr">
        <is>
          <t>Assembly</t>
        </is>
      </c>
      <c r="B22" s="29" t="n"/>
      <c r="C22" s="136" t="n"/>
      <c r="D22" s="33" t="n"/>
    </row>
    <row r="23" ht="16" customHeight="1">
      <c r="A23" s="3" t="inlineStr">
        <is>
          <t xml:space="preserve">     Electrical</t>
        </is>
      </c>
      <c r="B23" s="149" t="n">
        <v>110</v>
      </c>
      <c r="C23" s="136" t="inlineStr">
        <is>
          <t>---</t>
        </is>
      </c>
      <c r="D23" s="29" t="n"/>
    </row>
    <row r="24" ht="16" customHeight="1">
      <c r="A24" s="3" t="inlineStr">
        <is>
          <t xml:space="preserve">     Mechanical</t>
        </is>
      </c>
      <c r="B24" s="149" t="n">
        <v>110</v>
      </c>
      <c r="C24" s="136" t="inlineStr">
        <is>
          <t>---</t>
        </is>
      </c>
      <c r="D24" s="29" t="n"/>
    </row>
    <row r="25" ht="16" customHeight="1">
      <c r="A25" s="3" t="n"/>
      <c r="B25" s="136" t="n"/>
      <c r="C25" s="148" t="n"/>
      <c r="D25" s="32" t="n"/>
    </row>
    <row r="26" ht="16" customHeight="1">
      <c r="A26" s="3" t="n"/>
      <c r="B26" s="136" t="n"/>
      <c r="C26" s="148" t="n"/>
      <c r="D26" s="32" t="n"/>
    </row>
    <row r="27" ht="16" customHeight="1">
      <c r="A27" s="136" t="inlineStr">
        <is>
          <t>----------------------------------------------------------------------------------------------------------------------------------------------</t>
        </is>
      </c>
    </row>
    <row r="28" ht="16" customHeight="1">
      <c r="A28" s="136" t="n"/>
      <c r="B28" s="136" t="n"/>
      <c r="C28" s="136" t="n"/>
      <c r="D28" s="136" t="n"/>
    </row>
    <row r="29" ht="16" customHeight="1">
      <c r="A29" s="3" t="inlineStr">
        <is>
          <t>Standard Hours: 7AM - 6PM, Mon-Fri</t>
        </is>
      </c>
      <c r="B29" s="128" t="n"/>
      <c r="C29" s="128" t="n"/>
      <c r="D29" s="128" t="n"/>
    </row>
    <row r="30" ht="16" customHeight="1">
      <c r="A30" s="3" t="inlineStr">
        <is>
          <t xml:space="preserve">After Hours and Saturday rate:  Base Rate times 1.50 </t>
        </is>
      </c>
      <c r="B30" s="128" t="n"/>
      <c r="C30" s="128" t="n"/>
      <c r="D30" s="128" t="n"/>
    </row>
    <row r="31" ht="16" customHeight="1">
      <c r="A31" s="3" t="inlineStr">
        <is>
          <t>Sunday and Holiday rate:  Base Rate times 2.0</t>
        </is>
      </c>
      <c r="B31" s="128" t="n"/>
      <c r="C31" s="128" t="n"/>
      <c r="D31" s="6" t="n"/>
    </row>
    <row r="32" ht="16" customHeight="1">
      <c r="A32" s="3" t="inlineStr">
        <is>
          <t>Overtime Rates apply after 8 working hours during Standard Hours</t>
        </is>
      </c>
      <c r="B32" s="128" t="n"/>
      <c r="C32" s="128" t="n"/>
      <c r="D32" s="128" t="n"/>
    </row>
    <row r="33" ht="16" customHeight="1">
      <c r="A33" s="3" t="inlineStr">
        <is>
          <t>Minumum Field Service call out and Telephone/Remote Support = 2 hrs (excludes travel)</t>
        </is>
      </c>
      <c r="B33" s="128" t="n"/>
      <c r="C33" s="128" t="n"/>
      <c r="D33" s="128" t="n"/>
    </row>
    <row r="34" ht="16" customHeight="1">
      <c r="A34" s="3" t="n"/>
      <c r="B34" s="128" t="n"/>
      <c r="C34" s="128" t="n"/>
      <c r="D34" s="128" t="n"/>
    </row>
    <row r="35" ht="16" customHeight="1">
      <c r="A35" s="3" t="inlineStr">
        <is>
          <t>Travel Rate = $105/hour</t>
        </is>
      </c>
      <c r="B35" s="128" t="n"/>
      <c r="C35" s="128" t="n"/>
      <c r="D35" s="128" t="n"/>
    </row>
    <row r="36" ht="16" customHeight="1">
      <c r="A36" s="3" t="inlineStr">
        <is>
          <t>Mileage: prevailing IRS rate ($.655/mi.)</t>
        </is>
      </c>
      <c r="B36" s="128" t="n"/>
      <c r="C36" s="128" t="n"/>
      <c r="D36" s="128" t="n"/>
    </row>
    <row r="37" ht="16" customHeight="1">
      <c r="A37" s="3" t="inlineStr">
        <is>
          <t>Per diem rate for meals/incidentals (for onsite work &gt;60 miles from 76111): $60/day</t>
        </is>
      </c>
      <c r="B37" s="6" t="n"/>
      <c r="C37" s="6" t="n"/>
      <c r="D37" s="6" t="n"/>
    </row>
    <row r="38" ht="16" customHeight="1">
      <c r="A38" s="3" t="inlineStr">
        <is>
          <t>Hotel / airfare / rental car / fuel expenses billed at cost + 10%</t>
        </is>
      </c>
      <c r="B38" s="6" t="n"/>
      <c r="C38" s="6" t="n"/>
      <c r="D38" s="6" t="n"/>
    </row>
    <row r="39">
      <c r="A39" s="6" t="n"/>
      <c r="B39" s="128" t="n"/>
      <c r="C39" s="128" t="n"/>
      <c r="D39" s="128" t="n"/>
    </row>
    <row r="40" ht="16" customHeight="1">
      <c r="A40" s="28" t="inlineStr">
        <is>
          <t>Emergency breakdown support is offered on an "as available" basis.</t>
        </is>
      </c>
      <c r="B40" s="32" t="n"/>
      <c r="C40" s="32" t="n"/>
      <c r="D40" s="128" t="n"/>
    </row>
    <row r="41" ht="16" customHeight="1">
      <c r="A41" s="28" t="inlineStr">
        <is>
          <t>To reach our Emergency Breakdown Center, dial 817-759-1312 and follow the recorded prompts.</t>
        </is>
      </c>
      <c r="B41" s="32" t="n"/>
      <c r="C41" s="32" t="n"/>
      <c r="D41" s="128" t="n"/>
    </row>
    <row r="42" ht="16" customHeight="1">
      <c r="A42" s="3" t="inlineStr">
        <is>
          <t>Emergency Breakdown Service: Add $500 ($750 for Sunday/Holiday) Emergency Breakdown Fee</t>
        </is>
      </c>
      <c r="B42" s="128" t="n"/>
      <c r="C42" s="128" t="n"/>
      <c r="D42" s="128" t="n"/>
    </row>
    <row r="43" ht="16" customHeight="1">
      <c r="A43" s="3" t="n"/>
      <c r="B43" s="128" t="n"/>
      <c r="C43" s="128" t="n"/>
      <c r="D43" s="128" t="n"/>
    </row>
    <row r="44" ht="16" customHeight="1">
      <c r="A44" s="3" t="inlineStr">
        <is>
          <t>Customer payment terms beyond FAI standard (NET 30) will result in an addition 1.5% per mo. surcharge</t>
        </is>
      </c>
      <c r="B44" s="6" t="n"/>
      <c r="C44" s="6" t="n"/>
      <c r="D44" s="6" t="n"/>
    </row>
  </sheetData>
  <mergeCells count="4">
    <mergeCell ref="B12:D12"/>
    <mergeCell ref="A7:D7"/>
    <mergeCell ref="A27:D27"/>
    <mergeCell ref="D13:D14"/>
  </mergeCells>
  <pageMargins left="0.75" right="0.75" top="1" bottom="1" header="0.5" footer="0.5"/>
  <pageSetup orientation="portrait" scale="85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Preferred Customer</dc:creator>
  <dcterms:created xsi:type="dcterms:W3CDTF">2000-10-30T15:31:57Z</dcterms:created>
  <dcterms:modified xsi:type="dcterms:W3CDTF">2025-04-08T16:38:21Z</dcterms:modified>
  <cp:lastModifiedBy>Sancheti, Bhavya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0x010100002214B3B5F7EA48817004828DC117F0</vt:lpwstr>
  </property>
  <property name="MediaServiceImageTags" fmtid="{D5CDD505-2E9C-101B-9397-08002B2CF9AE}" pid="3">
    <vt:lpwstr/>
  </property>
</Properties>
</file>