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hibi/Desktop/formatting coding/"/>
    </mc:Choice>
  </mc:AlternateContent>
  <xr:revisionPtr revIDLastSave="0" documentId="13_ncr:1_{BBAFEA10-0499-EB41-A38D-9660E4C24B63}" xr6:coauthVersionLast="47" xr6:coauthVersionMax="47" xr10:uidLastSave="{00000000-0000-0000-0000-000000000000}"/>
  <bookViews>
    <workbookView xWindow="0" yWindow="760" windowWidth="23240" windowHeight="13880" xr2:uid="{00000000-000D-0000-FFFF-FFFF00000000}"/>
  </bookViews>
  <sheets>
    <sheet name="Rev 0" sheetId="1" r:id="rId1"/>
    <sheet name="Sheet2" sheetId="2" r:id="rId2"/>
    <sheet name="Rate Sheet" sheetId="3" r:id="rId3"/>
  </sheets>
  <definedNames>
    <definedName name="_xlnm.Print_Area" localSheetId="2">'Rate Sheet'!$A$1:$D$43</definedName>
    <definedName name="_xlnm.Print_Area" localSheetId="0">'Rev 0'!$A$1:$K$163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" i="1" l="1"/>
  <c r="B162" i="1"/>
  <c r="B161" i="1"/>
  <c r="B160" i="1"/>
  <c r="B159" i="1"/>
  <c r="B158" i="1"/>
  <c r="B157" i="1"/>
  <c r="B156" i="1"/>
  <c r="B155" i="1"/>
  <c r="B154" i="1"/>
  <c r="I128" i="1"/>
  <c r="F128" i="1"/>
  <c r="I127" i="1"/>
  <c r="F127" i="1"/>
  <c r="F126" i="1"/>
  <c r="I126" i="1" s="1"/>
  <c r="F125" i="1"/>
  <c r="I125" i="1" s="1"/>
  <c r="I124" i="1"/>
  <c r="F124" i="1"/>
  <c r="I123" i="1"/>
  <c r="F123" i="1"/>
  <c r="G122" i="1"/>
  <c r="I122" i="1" s="1"/>
  <c r="E122" i="1"/>
  <c r="F122" i="1" s="1"/>
  <c r="I121" i="1"/>
  <c r="G121" i="1"/>
  <c r="F121" i="1"/>
  <c r="E121" i="1"/>
  <c r="G120" i="1"/>
  <c r="I120" i="1" s="1"/>
  <c r="E120" i="1"/>
  <c r="F120" i="1" s="1"/>
  <c r="I119" i="1"/>
  <c r="G119" i="1"/>
  <c r="F119" i="1"/>
  <c r="E119" i="1"/>
  <c r="I115" i="1"/>
  <c r="I114" i="1"/>
  <c r="I112" i="1"/>
  <c r="F112" i="1"/>
  <c r="I111" i="1"/>
  <c r="F111" i="1"/>
  <c r="F110" i="1"/>
  <c r="I110" i="1" s="1"/>
  <c r="F109" i="1"/>
  <c r="I109" i="1" s="1"/>
  <c r="I108" i="1"/>
  <c r="F108" i="1"/>
  <c r="I107" i="1"/>
  <c r="F107" i="1"/>
  <c r="G106" i="1"/>
  <c r="I106" i="1" s="1"/>
  <c r="E106" i="1"/>
  <c r="F106" i="1" s="1"/>
  <c r="I104" i="1"/>
  <c r="G104" i="1"/>
  <c r="F104" i="1"/>
  <c r="G103" i="1"/>
  <c r="I103" i="1" s="1"/>
  <c r="E103" i="1"/>
  <c r="F103" i="1" s="1"/>
  <c r="I102" i="1"/>
  <c r="G102" i="1"/>
  <c r="E102" i="1"/>
  <c r="F102" i="1" s="1"/>
  <c r="G101" i="1"/>
  <c r="I101" i="1" s="1"/>
  <c r="E101" i="1"/>
  <c r="F101" i="1" s="1"/>
  <c r="I100" i="1"/>
  <c r="G100" i="1"/>
  <c r="E100" i="1"/>
  <c r="F100" i="1" s="1"/>
  <c r="G99" i="1"/>
  <c r="I99" i="1" s="1"/>
  <c r="E99" i="1"/>
  <c r="F99" i="1" s="1"/>
  <c r="I98" i="1"/>
  <c r="G98" i="1"/>
  <c r="E98" i="1"/>
  <c r="F98" i="1" s="1"/>
  <c r="F116" i="1" s="1"/>
  <c r="G94" i="1"/>
  <c r="I94" i="1" s="1"/>
  <c r="F94" i="1"/>
  <c r="E94" i="1"/>
  <c r="G93" i="1"/>
  <c r="I93" i="1" s="1"/>
  <c r="F93" i="1"/>
  <c r="E93" i="1"/>
  <c r="G92" i="1"/>
  <c r="I92" i="1" s="1"/>
  <c r="F92" i="1"/>
  <c r="E92" i="1"/>
  <c r="G91" i="1"/>
  <c r="I91" i="1" s="1"/>
  <c r="F91" i="1"/>
  <c r="E91" i="1"/>
  <c r="G90" i="1"/>
  <c r="I90" i="1" s="1"/>
  <c r="F90" i="1"/>
  <c r="E90" i="1"/>
  <c r="G89" i="1"/>
  <c r="I89" i="1" s="1"/>
  <c r="I95" i="1" s="1"/>
  <c r="J134" i="1" s="1"/>
  <c r="F89" i="1"/>
  <c r="F95" i="1" s="1"/>
  <c r="E89" i="1"/>
  <c r="I85" i="1"/>
  <c r="G85" i="1"/>
  <c r="E85" i="1"/>
  <c r="F85" i="1" s="1"/>
  <c r="I84" i="1"/>
  <c r="G84" i="1"/>
  <c r="E84" i="1"/>
  <c r="F84" i="1" s="1"/>
  <c r="I83" i="1"/>
  <c r="G83" i="1"/>
  <c r="E83" i="1"/>
  <c r="F83" i="1" s="1"/>
  <c r="I82" i="1"/>
  <c r="G82" i="1"/>
  <c r="E82" i="1"/>
  <c r="F82" i="1" s="1"/>
  <c r="I81" i="1"/>
  <c r="G81" i="1"/>
  <c r="E81" i="1"/>
  <c r="F81" i="1" s="1"/>
  <c r="I80" i="1"/>
  <c r="G80" i="1"/>
  <c r="E80" i="1"/>
  <c r="F80" i="1" s="1"/>
  <c r="I79" i="1"/>
  <c r="G79" i="1"/>
  <c r="E79" i="1"/>
  <c r="F79" i="1" s="1"/>
  <c r="G78" i="1"/>
  <c r="I78" i="1" s="1"/>
  <c r="I86" i="1" s="1"/>
  <c r="J133" i="1" s="1"/>
  <c r="E78" i="1"/>
  <c r="F78" i="1" s="1"/>
  <c r="G74" i="1"/>
  <c r="I74" i="1" s="1"/>
  <c r="F74" i="1"/>
  <c r="E74" i="1"/>
  <c r="G73" i="1"/>
  <c r="I73" i="1" s="1"/>
  <c r="F73" i="1"/>
  <c r="E73" i="1"/>
  <c r="G70" i="1"/>
  <c r="I70" i="1" s="1"/>
  <c r="F70" i="1"/>
  <c r="E70" i="1"/>
  <c r="G69" i="1"/>
  <c r="I69" i="1" s="1"/>
  <c r="F69" i="1"/>
  <c r="E69" i="1"/>
  <c r="G68" i="1"/>
  <c r="I68" i="1" s="1"/>
  <c r="F68" i="1"/>
  <c r="E68" i="1"/>
  <c r="G67" i="1"/>
  <c r="I67" i="1" s="1"/>
  <c r="F67" i="1"/>
  <c r="E67" i="1"/>
  <c r="G66" i="1"/>
  <c r="I66" i="1" s="1"/>
  <c r="F66" i="1"/>
  <c r="E66" i="1"/>
  <c r="G63" i="1"/>
  <c r="I63" i="1" s="1"/>
  <c r="F63" i="1"/>
  <c r="E63" i="1"/>
  <c r="G62" i="1"/>
  <c r="I62" i="1" s="1"/>
  <c r="F62" i="1"/>
  <c r="E62" i="1"/>
  <c r="G61" i="1"/>
  <c r="I61" i="1" s="1"/>
  <c r="F61" i="1"/>
  <c r="E61" i="1"/>
  <c r="G60" i="1"/>
  <c r="I60" i="1" s="1"/>
  <c r="F60" i="1"/>
  <c r="E60" i="1"/>
  <c r="G59" i="1"/>
  <c r="I59" i="1" s="1"/>
  <c r="F59" i="1"/>
  <c r="E59" i="1"/>
  <c r="G58" i="1"/>
  <c r="I58" i="1" s="1"/>
  <c r="F58" i="1"/>
  <c r="E58" i="1"/>
  <c r="G57" i="1"/>
  <c r="I57" i="1" s="1"/>
  <c r="F57" i="1"/>
  <c r="E57" i="1"/>
  <c r="G54" i="1"/>
  <c r="I54" i="1" s="1"/>
  <c r="F54" i="1"/>
  <c r="E54" i="1"/>
  <c r="G53" i="1"/>
  <c r="I53" i="1" s="1"/>
  <c r="F53" i="1"/>
  <c r="E53" i="1"/>
  <c r="G52" i="1"/>
  <c r="I52" i="1" s="1"/>
  <c r="F52" i="1"/>
  <c r="E52" i="1"/>
  <c r="G49" i="1"/>
  <c r="I49" i="1" s="1"/>
  <c r="F49" i="1"/>
  <c r="E49" i="1"/>
  <c r="G48" i="1"/>
  <c r="I48" i="1" s="1"/>
  <c r="F48" i="1"/>
  <c r="E48" i="1"/>
  <c r="G47" i="1"/>
  <c r="I47" i="1" s="1"/>
  <c r="F47" i="1"/>
  <c r="E47" i="1"/>
  <c r="I46" i="1"/>
  <c r="F46" i="1"/>
  <c r="I43" i="1"/>
  <c r="G43" i="1"/>
  <c r="E43" i="1"/>
  <c r="F43" i="1" s="1"/>
  <c r="F75" i="1" s="1"/>
  <c r="H39" i="1"/>
  <c r="I38" i="1"/>
  <c r="F38" i="1"/>
  <c r="F36" i="1"/>
  <c r="I36" i="1" s="1"/>
  <c r="F35" i="1"/>
  <c r="I35" i="1" s="1"/>
  <c r="I33" i="1"/>
  <c r="F33" i="1"/>
  <c r="I32" i="1"/>
  <c r="F32" i="1"/>
  <c r="F31" i="1"/>
  <c r="I31" i="1" s="1"/>
  <c r="F30" i="1"/>
  <c r="I30" i="1" s="1"/>
  <c r="I29" i="1"/>
  <c r="F29" i="1"/>
  <c r="I28" i="1"/>
  <c r="F28" i="1"/>
  <c r="F27" i="1"/>
  <c r="I27" i="1" s="1"/>
  <c r="F26" i="1"/>
  <c r="I26" i="1" s="1"/>
  <c r="I25" i="1"/>
  <c r="F25" i="1"/>
  <c r="I24" i="1"/>
  <c r="F24" i="1"/>
  <c r="F23" i="1"/>
  <c r="I23" i="1" s="1"/>
  <c r="F22" i="1"/>
  <c r="I22" i="1" s="1"/>
  <c r="I21" i="1"/>
  <c r="F21" i="1"/>
  <c r="I20" i="1"/>
  <c r="F20" i="1"/>
  <c r="F19" i="1"/>
  <c r="I19" i="1" s="1"/>
  <c r="F18" i="1"/>
  <c r="I18" i="1" s="1"/>
  <c r="I17" i="1"/>
  <c r="F17" i="1"/>
  <c r="I16" i="1"/>
  <c r="F16" i="1"/>
  <c r="F15" i="1"/>
  <c r="I15" i="1" s="1"/>
  <c r="F14" i="1"/>
  <c r="I14" i="1" s="1"/>
  <c r="I13" i="1"/>
  <c r="F13" i="1"/>
  <c r="I12" i="1"/>
  <c r="F12" i="1"/>
  <c r="F11" i="1"/>
  <c r="I11" i="1" s="1"/>
  <c r="F10" i="1"/>
  <c r="F39" i="1" s="1"/>
  <c r="G149" i="1" s="1"/>
  <c r="I116" i="1" l="1"/>
  <c r="J135" i="1" s="1"/>
  <c r="F129" i="1"/>
  <c r="I75" i="1"/>
  <c r="J149" i="1"/>
  <c r="I129" i="1"/>
  <c r="J136" i="1" s="1"/>
  <c r="F86" i="1"/>
  <c r="G150" i="1" s="1"/>
  <c r="I10" i="1"/>
  <c r="I39" i="1" s="1"/>
  <c r="J150" i="1" l="1"/>
  <c r="G151" i="1"/>
  <c r="J151" i="1" s="1"/>
  <c r="H150" i="1"/>
  <c r="J132" i="1"/>
  <c r="H149" i="1"/>
  <c r="J131" i="1"/>
  <c r="J137" i="1" l="1"/>
  <c r="J138" i="1" s="1"/>
  <c r="H154" i="1"/>
  <c r="K149" i="1"/>
  <c r="K150" i="1"/>
  <c r="G152" i="1"/>
  <c r="J140" i="1" l="1"/>
  <c r="J142" i="1"/>
  <c r="J152" i="1"/>
  <c r="K154" i="1"/>
  <c r="J145" i="1" l="1"/>
  <c r="H153" i="1" s="1"/>
  <c r="J144" i="1"/>
  <c r="K153" i="1" s="1"/>
</calcChain>
</file>

<file path=xl/sharedStrings.xml><?xml version="1.0" encoding="utf-8"?>
<sst xmlns="http://schemas.openxmlformats.org/spreadsheetml/2006/main" count="300" uniqueCount="237">
  <si>
    <t>Project Cost Worksheet Jan 2024 - Multiple Qty</t>
  </si>
  <si>
    <t>01/08/24 Version</t>
  </si>
  <si>
    <t>Customer:</t>
  </si>
  <si>
    <t>Engr Cost Rate</t>
  </si>
  <si>
    <t xml:space="preserve">Project Name: </t>
  </si>
  <si>
    <t xml:space="preserve">Notes: Spreadsheet will take engineering labor for first unit and spread out this cost over the total number of units. Cost of onsite installation occurs only once. </t>
  </si>
  <si>
    <t>Assy Cost Rate</t>
  </si>
  <si>
    <t>Project Number:</t>
  </si>
  <si>
    <t>Date:</t>
  </si>
  <si>
    <t xml:space="preserve">Prepared By: </t>
  </si>
  <si>
    <t>Rev 0:</t>
  </si>
  <si>
    <t>PARTS (for one unit)</t>
  </si>
  <si>
    <t>Description</t>
  </si>
  <si>
    <t>Manufacturer</t>
  </si>
  <si>
    <t>Part Number</t>
  </si>
  <si>
    <t>Quantity</t>
  </si>
  <si>
    <t>Cost/Ea</t>
  </si>
  <si>
    <t>Total Cost</t>
  </si>
  <si>
    <t>Margin</t>
  </si>
  <si>
    <t>SubTotal</t>
  </si>
  <si>
    <t>Notes:</t>
  </si>
  <si>
    <t>250A Main Breaker</t>
  </si>
  <si>
    <t>Eaton</t>
  </si>
  <si>
    <t>HMCP250R5C</t>
  </si>
  <si>
    <t>250A Soft Starter</t>
  </si>
  <si>
    <t>ABB</t>
  </si>
  <si>
    <t>PSTX250-600-70</t>
  </si>
  <si>
    <t>Control Transformer 500VA</t>
  </si>
  <si>
    <t>Acme</t>
  </si>
  <si>
    <t>T-1-53013</t>
  </si>
  <si>
    <t>Reversing Contactors</t>
  </si>
  <si>
    <t>Allen-Bradley</t>
  </si>
  <si>
    <t>100-C60D10</t>
  </si>
  <si>
    <t>Custom MCC Door</t>
  </si>
  <si>
    <t>Custom Fabrication</t>
  </si>
  <si>
    <t>-</t>
  </si>
  <si>
    <t>Custom Back Panel</t>
  </si>
  <si>
    <t>LOTO Door Handle</t>
  </si>
  <si>
    <t>Hoffman</t>
  </si>
  <si>
    <t>AHL2</t>
  </si>
  <si>
    <t>Red Pilot Light (Forward)</t>
  </si>
  <si>
    <t>800T-QH2A</t>
  </si>
  <si>
    <t>Green Pilot Light (Reverse)</t>
  </si>
  <si>
    <t>800T-QG2A</t>
  </si>
  <si>
    <t>White Pilot Light (Power)</t>
  </si>
  <si>
    <t>800T-QW2A</t>
  </si>
  <si>
    <t>HOA Selector Switch</t>
  </si>
  <si>
    <t>800T-H33A</t>
  </si>
  <si>
    <t>Push Button (Forward)</t>
  </si>
  <si>
    <t>800T-A2A</t>
  </si>
  <si>
    <t>Push Button (Reverse)</t>
  </si>
  <si>
    <t>Softstarter Keypad</t>
  </si>
  <si>
    <t>PSTX-KP</t>
  </si>
  <si>
    <t>Terminal Blocks</t>
  </si>
  <si>
    <t>WAGO</t>
  </si>
  <si>
    <t>2002-1301</t>
  </si>
  <si>
    <t>DIN Rail</t>
  </si>
  <si>
    <t>Wire Duct (2ft)</t>
  </si>
  <si>
    <t>Panduit</t>
  </si>
  <si>
    <t>G1X1LG6</t>
  </si>
  <si>
    <t>Wire Labels and Ferrules</t>
  </si>
  <si>
    <t>Wiring Accessories (Zip ties, lugs, etc.)</t>
  </si>
  <si>
    <t>Filter Fan Kit</t>
  </si>
  <si>
    <t>Pfannenberg</t>
  </si>
  <si>
    <t>PFK12345</t>
  </si>
  <si>
    <t>Exhaust Filter</t>
  </si>
  <si>
    <t>EFK54321</t>
  </si>
  <si>
    <t>Fan Thermostat</t>
  </si>
  <si>
    <t>TH100</t>
  </si>
  <si>
    <t>Engraved Nameplates</t>
  </si>
  <si>
    <t>Custom</t>
  </si>
  <si>
    <t>Misc Hardware (Screws, Standoffs)</t>
  </si>
  <si>
    <t>Generic</t>
  </si>
  <si>
    <t/>
  </si>
  <si>
    <t xml:space="preserve">   Special Software</t>
  </si>
  <si>
    <t xml:space="preserve">   Special Tools</t>
  </si>
  <si>
    <t xml:space="preserve">   Contingency</t>
  </si>
  <si>
    <t>N/A</t>
  </si>
  <si>
    <t xml:space="preserve">   TOTAL PARTS</t>
  </si>
  <si>
    <t>Cost</t>
  </si>
  <si>
    <t>Sell</t>
  </si>
  <si>
    <t>ENGINEERING (for total qty)</t>
  </si>
  <si>
    <t xml:space="preserve">   Task</t>
  </si>
  <si>
    <t># of DWG / Tasks</t>
  </si>
  <si>
    <t>Hrs per DWG/Task</t>
  </si>
  <si>
    <t>Total Hrs</t>
  </si>
  <si>
    <t>Cost Rate</t>
  </si>
  <si>
    <t>Sell Rate</t>
  </si>
  <si>
    <t>Total Sell</t>
  </si>
  <si>
    <t xml:space="preserve">   Research/ Proposal (include pre-sales meetings)</t>
  </si>
  <si>
    <t xml:space="preserve">   Project Management</t>
  </si>
  <si>
    <t xml:space="preserve">       Purchasing, Order Entry and EO</t>
  </si>
  <si>
    <t>(Not incl in engr hrs total)</t>
  </si>
  <si>
    <t xml:space="preserve">       Vendor Liaison</t>
  </si>
  <si>
    <t xml:space="preserve">       Structure BOMs</t>
  </si>
  <si>
    <t xml:space="preserve">       Meetings / Cadence Calls</t>
  </si>
  <si>
    <t xml:space="preserve">    Mechanical Design</t>
  </si>
  <si>
    <t xml:space="preserve">           Conceptual Design (Mech)</t>
  </si>
  <si>
    <t xml:space="preserve">           Detail Drawings (Mech)</t>
  </si>
  <si>
    <t xml:space="preserve">           Assembly Drawings (Mech)</t>
  </si>
  <si>
    <t xml:space="preserve">    Electrical Design</t>
  </si>
  <si>
    <t xml:space="preserve">           Conceptual Design (Elec)</t>
  </si>
  <si>
    <t xml:space="preserve">           Schematics</t>
  </si>
  <si>
    <t xml:space="preserve">           Layout Drawings</t>
  </si>
  <si>
    <t xml:space="preserve">           Wiring Diagrams</t>
  </si>
  <si>
    <t xml:space="preserve">           Wire Pull List/Conduit Sched</t>
  </si>
  <si>
    <t xml:space="preserve">           Network Diagram</t>
  </si>
  <si>
    <t xml:space="preserve">           As-Built Drawings</t>
  </si>
  <si>
    <t xml:space="preserve">   Software Development</t>
  </si>
  <si>
    <t xml:space="preserve">           PLC </t>
  </si>
  <si>
    <t xml:space="preserve">           HMI</t>
  </si>
  <si>
    <t xml:space="preserve">          VFD/Servo/Motion</t>
  </si>
  <si>
    <t xml:space="preserve">          Vision / Robotics</t>
  </si>
  <si>
    <t xml:space="preserve">          PC / Workstation</t>
  </si>
  <si>
    <t xml:space="preserve">   O&amp;M Manuals </t>
  </si>
  <si>
    <t xml:space="preserve">   TOTAL ENGINEERING</t>
  </si>
  <si>
    <t>Hours</t>
  </si>
  <si>
    <t>ASSEMBLY (for each)</t>
  </si>
  <si>
    <t xml:space="preserve">   Mechanical - frame assy/pneumatics/guarding</t>
  </si>
  <si>
    <t xml:space="preserve">   Electrical - Enclosure Modifications</t>
  </si>
  <si>
    <t xml:space="preserve">   Electrical - Panel Layout</t>
  </si>
  <si>
    <t xml:space="preserve">   Electrical - Panel Wiring</t>
  </si>
  <si>
    <t xml:space="preserve">   Electrical - Machine Wiring</t>
  </si>
  <si>
    <t xml:space="preserve">   Paint / Cleanup</t>
  </si>
  <si>
    <t xml:space="preserve">   Crate &amp; Ship</t>
  </si>
  <si>
    <t xml:space="preserve">   TOTAL ASSEMBLY</t>
  </si>
  <si>
    <t>IN-HOUSE  TESTING (for each)</t>
  </si>
  <si>
    <t xml:space="preserve">    Engineering Support - Mechanical</t>
  </si>
  <si>
    <t xml:space="preserve">    Engineering Support - Electrical</t>
  </si>
  <si>
    <t xml:space="preserve">    Engineering Support - Software</t>
  </si>
  <si>
    <t xml:space="preserve">    Assembly Support - Mechanical Technician</t>
  </si>
  <si>
    <t xml:space="preserve">    Assembly Support - Electrical Technician</t>
  </si>
  <si>
    <t xml:space="preserve">    Contingency</t>
  </si>
  <si>
    <t>TOTAL IN-HOUSE TESTING</t>
  </si>
  <si>
    <t>ON-SITE INSTALLATION / STARTUP (consider labor/travel req'd to install/startup the total qty)</t>
  </si>
  <si>
    <t xml:space="preserve">   Engineer - Mechanical</t>
  </si>
  <si>
    <t xml:space="preserve">   Engineer - Electrical</t>
  </si>
  <si>
    <t xml:space="preserve">   Engineer - Software (PLC, HMI, Robot)</t>
  </si>
  <si>
    <t xml:space="preserve">   Engineer - Software Hi Level (C#, LabView, iBA)</t>
  </si>
  <si>
    <t xml:space="preserve">   Technician - Mechanical</t>
  </si>
  <si>
    <t xml:space="preserve">   Technician - Electrical</t>
  </si>
  <si>
    <t xml:space="preserve">   Customer Training</t>
  </si>
  <si>
    <t xml:space="preserve">   Travel Time</t>
  </si>
  <si>
    <t>hours</t>
  </si>
  <si>
    <t xml:space="preserve">   Mileage (Spring 2023 IRS Rate)</t>
  </si>
  <si>
    <t>miles</t>
  </si>
  <si>
    <t xml:space="preserve">   Airfare (roundtrip incl bag fees)</t>
  </si>
  <si>
    <t>roundtrips</t>
  </si>
  <si>
    <t xml:space="preserve">   Per diem</t>
  </si>
  <si>
    <t>days</t>
  </si>
  <si>
    <t xml:space="preserve">   Rental Car </t>
  </si>
  <si>
    <t xml:space="preserve">   Hotel</t>
  </si>
  <si>
    <t>nights</t>
  </si>
  <si>
    <t xml:space="preserve">   Materials/Tools</t>
  </si>
  <si>
    <t>lot</t>
  </si>
  <si>
    <t xml:space="preserve">   Outside Electrical Installation</t>
  </si>
  <si>
    <t xml:space="preserve">   Outside Mechanical Installation</t>
  </si>
  <si>
    <t>TOTAL INSTALLATION</t>
  </si>
  <si>
    <t>WARRANTY (for total qty)</t>
  </si>
  <si>
    <t xml:space="preserve">   Mechanical</t>
  </si>
  <si>
    <t xml:space="preserve">   Electrical</t>
  </si>
  <si>
    <t xml:space="preserve">   Software </t>
  </si>
  <si>
    <t xml:space="preserve">   Mileage</t>
  </si>
  <si>
    <t xml:space="preserve">   Materials</t>
  </si>
  <si>
    <t xml:space="preserve">   TOTAL WARRANTY</t>
  </si>
  <si>
    <t xml:space="preserve">TOTAL PARTS (SELL) </t>
  </si>
  <si>
    <t>PER UNIT</t>
  </si>
  <si>
    <t xml:space="preserve">TOTAL ENGINEERING </t>
  </si>
  <si>
    <t>TOTAL ASSEMBLY</t>
  </si>
  <si>
    <t>TOTAL ON-SITE INSTALLATION / STARTUP</t>
  </si>
  <si>
    <t>TOTAL WARRANTY</t>
  </si>
  <si>
    <t>ADDITIONAL MARGIN / DISCOUNT</t>
  </si>
  <si>
    <t>TOTAL SYSTEM PRICE</t>
  </si>
  <si>
    <t>OUTSIDE SALES COMMISSION (MARGIN)</t>
  </si>
  <si>
    <t>TOTAL SELL PRICE (For One Unit)</t>
  </si>
  <si>
    <t>Total # of units (qty)</t>
  </si>
  <si>
    <t>TOTAL SELL PRICE (For the Total Quantity)</t>
  </si>
  <si>
    <t>total</t>
  </si>
  <si>
    <t>TOTAL SELL PRICE (for each unit - spreads out Engineering, OnSite Install and Warranty costs over total qty)</t>
  </si>
  <si>
    <t>each</t>
  </si>
  <si>
    <t>Proposal Price w/Initials and Date</t>
  </si>
  <si>
    <t>Summary for Project Database</t>
  </si>
  <si>
    <t>Cost/ea</t>
  </si>
  <si>
    <t>Sell/ea</t>
  </si>
  <si>
    <t>Cost/Lot</t>
  </si>
  <si>
    <t>Sell/Lot</t>
  </si>
  <si>
    <t>Total parts + outside service cost (cash out)</t>
  </si>
  <si>
    <t>Hardware</t>
  </si>
  <si>
    <t>Total labor + travel time + add'l margin + outside commission</t>
  </si>
  <si>
    <t>Labor</t>
  </si>
  <si>
    <t>Total COGS (hardware + labor)</t>
  </si>
  <si>
    <t>COGS</t>
  </si>
  <si>
    <t>Real GP w/ commission</t>
  </si>
  <si>
    <t>Summary for Wrike</t>
  </si>
  <si>
    <t>Est Hrs (Total)</t>
  </si>
  <si>
    <t>01 - Project Management</t>
  </si>
  <si>
    <t>Total Sell Price</t>
  </si>
  <si>
    <t>02 - Mechanical Design</t>
  </si>
  <si>
    <t>03 - Electrical Design</t>
  </si>
  <si>
    <t>04 - Software Development</t>
  </si>
  <si>
    <t>07 - Assembly</t>
  </si>
  <si>
    <t>08 - In-House Testing</t>
  </si>
  <si>
    <t>09 - Crate &amp; Ship</t>
  </si>
  <si>
    <t>11 - As-Build Drawings / Final Docs</t>
  </si>
  <si>
    <t>12 - On-Site Installation / Startup</t>
  </si>
  <si>
    <t>Warranty (Unallocated)</t>
  </si>
  <si>
    <t>Foresight Automation</t>
  </si>
  <si>
    <t xml:space="preserve">2023  Hourly Rate Schedule </t>
  </si>
  <si>
    <t>Effective April 1, 2023</t>
  </si>
  <si>
    <t>Base Rates</t>
  </si>
  <si>
    <t>Office</t>
  </si>
  <si>
    <t xml:space="preserve">On Site </t>
  </si>
  <si>
    <t>New Customer 4-Hour Minimum</t>
  </si>
  <si>
    <t>Design/Service/Repair/Training</t>
  </si>
  <si>
    <t xml:space="preserve">     Electrical/Mechanical Technician</t>
  </si>
  <si>
    <t>---</t>
  </si>
  <si>
    <t xml:space="preserve">     Electrical/Mechanical Engineer</t>
  </si>
  <si>
    <t xml:space="preserve">     Software (PLC, HMI, Robot)</t>
  </si>
  <si>
    <t xml:space="preserve">     Hi Level Software (LabView, C#)</t>
  </si>
  <si>
    <t xml:space="preserve">     Telephone Support/Remote Diag.</t>
  </si>
  <si>
    <t>Assembly</t>
  </si>
  <si>
    <t xml:space="preserve">     Electrical</t>
  </si>
  <si>
    <t xml:space="preserve">     Mechanical</t>
  </si>
  <si>
    <t>----------------------------------------------------------------------------------------------------------------------------------------------</t>
  </si>
  <si>
    <t>Standard Hours: 7AM - 6PM, Mon-Fri</t>
  </si>
  <si>
    <t xml:space="preserve">After Hours and Saturday rate:  Base Rate times 1.50 </t>
  </si>
  <si>
    <t>Sunday and Holiday rate:  Base Rate times 2.0</t>
  </si>
  <si>
    <t>Overtime Rates apply after 8 working hours during Standard Hours</t>
  </si>
  <si>
    <t>Minumum Field Service call out and Telephone/Remote Support = 2 hrs (excludes travel)</t>
  </si>
  <si>
    <t>Travel Rate = $105/hour</t>
  </si>
  <si>
    <t>Mileage: prevailing IRS rate ($.655/mi.)</t>
  </si>
  <si>
    <t>Per diem rate for meals/incidentals (for onsite work &gt;60 miles from 76111): $60/day</t>
  </si>
  <si>
    <t>Hotel / airfare / rental car / fuel expenses billed at cost + 10%</t>
  </si>
  <si>
    <t>Emergency breakdown support is offered on an "as available" basis.</t>
  </si>
  <si>
    <t>To reach our Emergency Breakdown Center, dial 817-759-1312 and follow the recorded prompts.</t>
  </si>
  <si>
    <t>Emergency Breakdown Service: Add $500 ($750 for Sunday/Holiday) Emergency Breakdown Fee</t>
  </si>
  <si>
    <t>Customer payment terms beyond FAI standard (NET 30) will result in an addition 1.5% per mo.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</si>
</sst>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19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Franklin Gothic Demi Cond"/>
      <family val="2"/>
    </font>
    <font>
      <sz val="14"/>
      <name val="Franklin Gothic Demi Cond"/>
      <family val="2"/>
    </font>
    <font>
      <b/>
      <sz val="18"/>
      <name val="Arial"/>
      <family val="2"/>
    </font>
    <font>
      <u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8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color theme="2" tint="-0.499984740745262"/>
      <name val="Arial"/>
      <family val="2"/>
    </font>
    <font>
      <b/>
      <i/>
      <sz val="12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3" fillId="0" borderId="0"/>
    <xf numFmtId="44" fontId="13" fillId="0" borderId="0"/>
  </cellStyleXfs>
  <cellXfs count="142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4" fontId="2" fillId="0" borderId="0" xfId="0" applyNumberFormat="1" applyFont="1"/>
    <xf numFmtId="0" fontId="4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9" fontId="0" fillId="0" borderId="0" xfId="0" applyNumberFormat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Continuous"/>
    </xf>
    <xf numFmtId="8" fontId="0" fillId="0" borderId="0" xfId="0" applyNumberFormat="1"/>
    <xf numFmtId="8" fontId="1" fillId="0" borderId="0" xfId="0" applyNumberFormat="1" applyFont="1"/>
    <xf numFmtId="0" fontId="2" fillId="0" borderId="0" xfId="0" applyFont="1" applyAlignment="1">
      <alignment horizontal="centerContinuous"/>
    </xf>
    <xf numFmtId="0" fontId="8" fillId="0" borderId="0" xfId="0" applyFont="1" applyAlignment="1">
      <alignment horizontal="left"/>
    </xf>
    <xf numFmtId="0" fontId="9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8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"/>
    </xf>
    <xf numFmtId="0" fontId="10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8" fontId="0" fillId="0" borderId="1" xfId="0" applyNumberFormat="1" applyBorder="1" applyAlignment="1">
      <alignment horizontal="right"/>
    </xf>
    <xf numFmtId="164" fontId="10" fillId="5" borderId="2" xfId="0" applyNumberFormat="1" applyFont="1" applyFill="1" applyBorder="1"/>
    <xf numFmtId="164" fontId="10" fillId="5" borderId="2" xfId="0" applyNumberFormat="1" applyFont="1" applyFill="1" applyBorder="1" applyAlignment="1">
      <alignment horizontal="right"/>
    </xf>
    <xf numFmtId="0" fontId="10" fillId="5" borderId="2" xfId="0" applyFont="1" applyFill="1" applyBorder="1" applyAlignment="1">
      <alignment horizontal="right"/>
    </xf>
    <xf numFmtId="0" fontId="10" fillId="5" borderId="2" xfId="0" applyFont="1" applyFill="1" applyBorder="1"/>
    <xf numFmtId="0" fontId="0" fillId="5" borderId="2" xfId="0" applyFill="1" applyBorder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164" fontId="10" fillId="5" borderId="0" xfId="0" applyNumberFormat="1" applyFont="1" applyFill="1"/>
    <xf numFmtId="0" fontId="10" fillId="5" borderId="2" xfId="0" applyFont="1" applyFill="1" applyBorder="1" applyAlignment="1">
      <alignment horizontal="left"/>
    </xf>
    <xf numFmtId="164" fontId="10" fillId="5" borderId="2" xfId="0" applyNumberFormat="1" applyFont="1" applyFill="1" applyBorder="1" applyAlignment="1">
      <alignment horizontal="left"/>
    </xf>
    <xf numFmtId="164" fontId="10" fillId="5" borderId="0" xfId="0" applyNumberFormat="1" applyFont="1" applyFill="1" applyAlignment="1">
      <alignment horizontal="left"/>
    </xf>
    <xf numFmtId="0" fontId="10" fillId="6" borderId="2" xfId="0" applyFont="1" applyFill="1" applyBorder="1"/>
    <xf numFmtId="0" fontId="10" fillId="6" borderId="2" xfId="0" applyFont="1" applyFill="1" applyBorder="1" applyAlignment="1">
      <alignment horizontal="left"/>
    </xf>
    <xf numFmtId="164" fontId="10" fillId="6" borderId="2" xfId="0" applyNumberFormat="1" applyFont="1" applyFill="1" applyBorder="1"/>
    <xf numFmtId="164" fontId="10" fillId="6" borderId="0" xfId="0" applyNumberFormat="1" applyFont="1" applyFill="1"/>
    <xf numFmtId="0" fontId="10" fillId="6" borderId="0" xfId="0" applyFont="1" applyFill="1"/>
    <xf numFmtId="0" fontId="10" fillId="5" borderId="0" xfId="0" applyFont="1" applyFill="1" applyAlignment="1">
      <alignment horizontal="right"/>
    </xf>
    <xf numFmtId="0" fontId="4" fillId="7" borderId="0" xfId="0" applyFont="1" applyFill="1"/>
    <xf numFmtId="0" fontId="3" fillId="7" borderId="0" xfId="0" applyFont="1" applyFill="1"/>
    <xf numFmtId="0" fontId="0" fillId="7" borderId="0" xfId="0" applyFill="1"/>
    <xf numFmtId="164" fontId="0" fillId="7" borderId="0" xfId="0" applyNumberFormat="1" applyFill="1"/>
    <xf numFmtId="0" fontId="10" fillId="6" borderId="0" xfId="0" applyFont="1" applyFill="1" applyAlignment="1">
      <alignment horizontal="right"/>
    </xf>
    <xf numFmtId="0" fontId="2" fillId="8" borderId="2" xfId="0" applyFont="1" applyFill="1" applyBorder="1"/>
    <xf numFmtId="164" fontId="2" fillId="8" borderId="2" xfId="0" applyNumberFormat="1" applyFont="1" applyFill="1" applyBorder="1"/>
    <xf numFmtId="0" fontId="2" fillId="8" borderId="0" xfId="0" applyFont="1" applyFill="1"/>
    <xf numFmtId="0" fontId="1" fillId="8" borderId="2" xfId="0" applyFont="1" applyFill="1" applyBorder="1"/>
    <xf numFmtId="164" fontId="1" fillId="8" borderId="2" xfId="0" applyNumberFormat="1" applyFont="1" applyFill="1" applyBorder="1"/>
    <xf numFmtId="0" fontId="0" fillId="4" borderId="0" xfId="0" applyFill="1"/>
    <xf numFmtId="0" fontId="0" fillId="9" borderId="0" xfId="0" applyFill="1"/>
    <xf numFmtId="164" fontId="0" fillId="9" borderId="0" xfId="0" applyNumberFormat="1" applyFill="1"/>
    <xf numFmtId="0" fontId="1" fillId="9" borderId="1" xfId="0" applyFont="1" applyFill="1" applyBorder="1" applyAlignment="1">
      <alignment horizontal="right"/>
    </xf>
    <xf numFmtId="0" fontId="1" fillId="9" borderId="0" xfId="0" applyFont="1" applyFill="1"/>
    <xf numFmtId="0" fontId="12" fillId="0" borderId="0" xfId="0" applyFont="1"/>
    <xf numFmtId="9" fontId="12" fillId="0" borderId="0" xfId="0" applyNumberFormat="1" applyFont="1"/>
    <xf numFmtId="164" fontId="12" fillId="0" borderId="0" xfId="0" applyNumberFormat="1" applyFont="1"/>
    <xf numFmtId="44" fontId="0" fillId="0" borderId="0" xfId="1" applyFont="1" applyAlignment="1">
      <alignment horizontal="center"/>
    </xf>
    <xf numFmtId="0" fontId="1" fillId="0" borderId="0" xfId="0" applyFont="1" applyAlignment="1">
      <alignment horizontal="right"/>
    </xf>
    <xf numFmtId="0" fontId="0" fillId="5" borderId="0" xfId="0" applyFill="1"/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7" borderId="1" xfId="0" applyFill="1" applyBorder="1"/>
    <xf numFmtId="0" fontId="0" fillId="2" borderId="0" xfId="0" applyFill="1" applyAlignment="1">
      <alignment horizontal="right"/>
    </xf>
    <xf numFmtId="0" fontId="1" fillId="4" borderId="0" xfId="0" applyFont="1" applyFill="1"/>
    <xf numFmtId="164" fontId="0" fillId="4" borderId="0" xfId="0" applyNumberFormat="1" applyFill="1"/>
    <xf numFmtId="0" fontId="15" fillId="0" borderId="0" xfId="0" applyFont="1"/>
    <xf numFmtId="49" fontId="15" fillId="0" borderId="0" xfId="0" applyNumberFormat="1" applyFont="1"/>
    <xf numFmtId="0" fontId="1" fillId="9" borderId="1" xfId="0" applyFont="1" applyFill="1" applyBorder="1"/>
    <xf numFmtId="0" fontId="16" fillId="0" borderId="0" xfId="0" applyFont="1"/>
    <xf numFmtId="164" fontId="10" fillId="9" borderId="0" xfId="0" applyNumberFormat="1" applyFont="1" applyFill="1"/>
    <xf numFmtId="9" fontId="10" fillId="9" borderId="0" xfId="0" applyNumberFormat="1" applyFont="1" applyFill="1"/>
    <xf numFmtId="164" fontId="0" fillId="9" borderId="1" xfId="0" applyNumberFormat="1" applyFill="1" applyBorder="1"/>
    <xf numFmtId="0" fontId="0" fillId="9" borderId="1" xfId="0" applyFill="1" applyBorder="1"/>
    <xf numFmtId="0" fontId="0" fillId="4" borderId="0" xfId="0" applyFill="1" applyAlignment="1">
      <alignment horizontal="right"/>
    </xf>
    <xf numFmtId="49" fontId="1" fillId="9" borderId="1" xfId="0" applyNumberFormat="1" applyFont="1" applyFill="1" applyBorder="1" applyAlignment="1">
      <alignment horizontal="right"/>
    </xf>
    <xf numFmtId="164" fontId="1" fillId="9" borderId="0" xfId="0" applyNumberFormat="1" applyFont="1" applyFill="1" applyAlignment="1">
      <alignment horizontal="right"/>
    </xf>
    <xf numFmtId="164" fontId="15" fillId="0" borderId="0" xfId="0" applyNumberFormat="1" applyFont="1" applyAlignment="1">
      <alignment horizontal="right"/>
    </xf>
    <xf numFmtId="164" fontId="15" fillId="0" borderId="0" xfId="0" applyNumberFormat="1" applyFont="1"/>
    <xf numFmtId="0" fontId="1" fillId="8" borderId="0" xfId="0" applyFont="1" applyFill="1"/>
    <xf numFmtId="164" fontId="2" fillId="8" borderId="0" xfId="0" applyNumberFormat="1" applyFont="1" applyFill="1"/>
    <xf numFmtId="164" fontId="1" fillId="8" borderId="0" xfId="0" applyNumberFormat="1" applyFont="1" applyFill="1"/>
    <xf numFmtId="164" fontId="10" fillId="0" borderId="0" xfId="0" applyNumberFormat="1" applyFont="1"/>
    <xf numFmtId="0" fontId="4" fillId="10" borderId="0" xfId="0" applyFont="1" applyFill="1"/>
    <xf numFmtId="164" fontId="4" fillId="10" borderId="0" xfId="0" applyNumberFormat="1" applyFont="1" applyFill="1"/>
    <xf numFmtId="164" fontId="17" fillId="10" borderId="0" xfId="0" applyNumberFormat="1" applyFont="1" applyFill="1" applyAlignment="1">
      <alignment horizontal="right"/>
    </xf>
    <xf numFmtId="49" fontId="17" fillId="10" borderId="0" xfId="0" applyNumberFormat="1" applyFont="1" applyFill="1"/>
    <xf numFmtId="0" fontId="1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5" fontId="0" fillId="0" borderId="0" xfId="0" applyNumberFormat="1"/>
    <xf numFmtId="0" fontId="18" fillId="0" borderId="0" xfId="0" applyFont="1" applyAlignment="1">
      <alignment horizontal="centerContinuous"/>
    </xf>
    <xf numFmtId="0" fontId="18" fillId="2" borderId="0" xfId="0" applyFont="1" applyFill="1"/>
    <xf numFmtId="164" fontId="1" fillId="9" borderId="0" xfId="0" applyNumberFormat="1" applyFont="1" applyFill="1" applyAlignment="1">
      <alignment horizontal="left" wrapText="1"/>
    </xf>
    <xf numFmtId="164" fontId="16" fillId="0" borderId="0" xfId="0" applyNumberFormat="1" applyFont="1"/>
    <xf numFmtId="8" fontId="0" fillId="0" borderId="0" xfId="1" applyNumberFormat="1" applyFont="1"/>
    <xf numFmtId="16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49" fontId="10" fillId="2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left"/>
    </xf>
    <xf numFmtId="0" fontId="4" fillId="7" borderId="0" xfId="0" applyFont="1" applyFill="1" applyAlignment="1">
      <alignment horizontal="left"/>
    </xf>
    <xf numFmtId="164" fontId="0" fillId="0" borderId="0" xfId="0" applyNumberFormat="1"/>
    <xf numFmtId="16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14" fillId="7" borderId="0" xfId="0" applyFont="1" applyFill="1" applyAlignment="1">
      <alignment horizontal="right"/>
    </xf>
    <xf numFmtId="164" fontId="15" fillId="0" borderId="0" xfId="0" applyNumberFormat="1" applyFont="1" applyAlignment="1">
      <alignment horizontal="right"/>
    </xf>
    <xf numFmtId="164" fontId="1" fillId="9" borderId="0" xfId="0" applyNumberFormat="1" applyFont="1" applyFill="1" applyAlignment="1">
      <alignment horizontal="left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 vertical="top" wrapText="1"/>
    </xf>
    <xf numFmtId="0" fontId="0" fillId="0" borderId="1" xfId="0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1" fillId="7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2" xfId="0" applyFont="1" applyBorder="1" applyAlignment="1">
      <alignment horizontal="center" wrapText="1"/>
    </xf>
  </cellXfs>
  <cellStyles count="3">
    <cellStyle name="Currency" xfId="1" builtinId="4"/>
    <cellStyle name="Currency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3"/>
  <sheetViews>
    <sheetView tabSelected="1" topLeftCell="A124" zoomScaleNormal="100" workbookViewId="0">
      <selection activeCell="C134" sqref="C134"/>
    </sheetView>
  </sheetViews>
  <sheetFormatPr baseColWidth="10" defaultColWidth="8.83203125" defaultRowHeight="13" x14ac:dyDescent="0.15"/>
  <cols>
    <col min="1" max="1" width="44.83203125" customWidth="1"/>
    <col min="2" max="2" width="16.83203125" customWidth="1"/>
    <col min="3" max="3" width="18.5" customWidth="1"/>
    <col min="5" max="5" width="11.1640625" style="1" customWidth="1"/>
    <col min="6" max="6" width="12.83203125" style="1" customWidth="1"/>
    <col min="7" max="7" width="11.1640625" bestFit="1" customWidth="1"/>
    <col min="8" max="8" width="11.33203125" customWidth="1"/>
    <col min="9" max="9" width="12.6640625" style="1" customWidth="1"/>
    <col min="10" max="10" width="16" customWidth="1"/>
    <col min="11" max="11" width="11.6640625" customWidth="1"/>
    <col min="12" max="12" width="8" customWidth="1"/>
    <col min="13" max="13" width="4" customWidth="1"/>
    <col min="17" max="17" width="9.1640625" style="1" customWidth="1"/>
  </cols>
  <sheetData>
    <row r="1" spans="1:19" ht="20" customHeight="1" x14ac:dyDescent="0.2">
      <c r="A1" s="137" t="s">
        <v>0</v>
      </c>
      <c r="B1" s="120"/>
      <c r="C1" s="120"/>
      <c r="D1" s="120"/>
      <c r="E1" s="127"/>
      <c r="F1" s="127"/>
      <c r="G1" s="120"/>
      <c r="H1" s="120"/>
      <c r="I1" s="130" t="s">
        <v>1</v>
      </c>
      <c r="J1" s="120"/>
      <c r="K1" s="120"/>
    </row>
    <row r="2" spans="1:19" ht="16" customHeight="1" x14ac:dyDescent="0.2">
      <c r="A2" s="125" t="s">
        <v>2</v>
      </c>
      <c r="B2" s="120"/>
      <c r="E2" s="19"/>
      <c r="F2" s="19"/>
      <c r="G2" s="8"/>
      <c r="H2" s="8"/>
      <c r="I2" s="19"/>
      <c r="J2" s="93" t="s">
        <v>3</v>
      </c>
      <c r="K2" s="117">
        <v>79.75</v>
      </c>
    </row>
    <row r="3" spans="1:19" ht="16" customHeight="1" x14ac:dyDescent="0.2">
      <c r="A3" s="125" t="s">
        <v>4</v>
      </c>
      <c r="B3" s="120"/>
      <c r="C3" s="134" t="s">
        <v>5</v>
      </c>
      <c r="D3" s="120"/>
      <c r="E3" s="127"/>
      <c r="F3" s="127"/>
      <c r="G3" s="120"/>
      <c r="H3" s="120"/>
      <c r="I3" s="19"/>
      <c r="J3" s="93" t="s">
        <v>6</v>
      </c>
      <c r="K3" s="117">
        <v>30.5</v>
      </c>
    </row>
    <row r="4" spans="1:19" ht="16" customHeight="1" x14ac:dyDescent="0.2">
      <c r="A4" s="125" t="s">
        <v>7</v>
      </c>
      <c r="B4" s="120"/>
      <c r="C4" s="120"/>
      <c r="D4" s="120"/>
      <c r="E4" s="127"/>
      <c r="F4" s="127"/>
      <c r="G4" s="120"/>
      <c r="H4" s="120"/>
      <c r="I4" s="19"/>
      <c r="J4" s="8"/>
    </row>
    <row r="5" spans="1:19" ht="16" customHeight="1" x14ac:dyDescent="0.2">
      <c r="A5" s="125" t="s">
        <v>8</v>
      </c>
      <c r="B5" s="120"/>
      <c r="C5" s="120"/>
      <c r="D5" s="120"/>
      <c r="E5" s="127"/>
      <c r="F5" s="127"/>
      <c r="G5" s="120"/>
      <c r="H5" s="120"/>
      <c r="I5" s="19"/>
      <c r="J5" s="8"/>
    </row>
    <row r="6" spans="1:19" ht="16" customHeight="1" x14ac:dyDescent="0.2">
      <c r="A6" s="125" t="s">
        <v>9</v>
      </c>
      <c r="B6" s="120"/>
      <c r="C6" s="120"/>
      <c r="D6" s="120"/>
      <c r="E6" s="127"/>
      <c r="F6" s="127"/>
      <c r="G6" s="120"/>
      <c r="H6" s="120"/>
    </row>
    <row r="7" spans="1:19" ht="16" customHeight="1" x14ac:dyDescent="0.2">
      <c r="A7" s="125" t="s">
        <v>10</v>
      </c>
      <c r="B7" s="120"/>
      <c r="C7" s="120"/>
      <c r="D7" s="120"/>
      <c r="E7" s="127"/>
      <c r="F7" s="127"/>
      <c r="G7" s="120"/>
      <c r="H7" s="120"/>
    </row>
    <row r="8" spans="1:19" ht="20" customHeight="1" x14ac:dyDescent="0.2">
      <c r="A8" s="126" t="s">
        <v>11</v>
      </c>
      <c r="B8" s="120"/>
      <c r="C8" s="120"/>
      <c r="D8" s="120"/>
      <c r="E8" s="127"/>
      <c r="F8" s="127"/>
      <c r="G8" s="120"/>
      <c r="H8" s="120"/>
      <c r="I8" s="127"/>
      <c r="J8" s="120"/>
      <c r="K8" s="120"/>
    </row>
    <row r="9" spans="1:19" x14ac:dyDescent="0.15">
      <c r="A9" s="81" t="s">
        <v>12</v>
      </c>
      <c r="B9" s="82" t="s">
        <v>13</v>
      </c>
      <c r="C9" s="82" t="s">
        <v>14</v>
      </c>
      <c r="D9" s="83" t="s">
        <v>15</v>
      </c>
      <c r="E9" s="84" t="s">
        <v>16</v>
      </c>
      <c r="F9" s="84" t="s">
        <v>17</v>
      </c>
      <c r="G9" s="85" t="s">
        <v>18</v>
      </c>
      <c r="H9" s="86"/>
      <c r="I9" s="84" t="s">
        <v>19</v>
      </c>
      <c r="J9" s="123" t="s">
        <v>20</v>
      </c>
      <c r="K9" s="124"/>
    </row>
    <row r="10" spans="1:19" x14ac:dyDescent="0.15">
      <c r="A10" t="s">
        <v>21</v>
      </c>
      <c r="B10" t="s">
        <v>22</v>
      </c>
      <c r="C10" t="s">
        <v>23</v>
      </c>
      <c r="D10" s="36">
        <v>1</v>
      </c>
      <c r="E10" s="1">
        <v>580</v>
      </c>
      <c r="F10" s="1">
        <f t="shared" ref="F10:F33" si="0">D10*E10</f>
        <v>580</v>
      </c>
      <c r="G10" s="15">
        <v>0.25</v>
      </c>
      <c r="I10" s="1">
        <f t="shared" ref="I10:I33" si="1">F10/(1-G10)</f>
        <v>773.33333333333337</v>
      </c>
      <c r="J10" s="121"/>
      <c r="K10" s="120"/>
      <c r="N10" s="1"/>
      <c r="S10" s="1"/>
    </row>
    <row r="11" spans="1:19" x14ac:dyDescent="0.15">
      <c r="A11" s="6" t="s">
        <v>24</v>
      </c>
      <c r="B11" t="s">
        <v>25</v>
      </c>
      <c r="C11" t="s">
        <v>26</v>
      </c>
      <c r="D11" s="36">
        <v>1</v>
      </c>
      <c r="E11" s="1">
        <v>2850</v>
      </c>
      <c r="F11" s="1">
        <f t="shared" si="0"/>
        <v>2850</v>
      </c>
      <c r="G11" s="15">
        <v>0.25</v>
      </c>
      <c r="I11" s="1">
        <f t="shared" si="1"/>
        <v>3800</v>
      </c>
      <c r="J11" s="121"/>
      <c r="K11" s="120"/>
      <c r="N11" s="1"/>
      <c r="S11" s="1"/>
    </row>
    <row r="12" spans="1:19" x14ac:dyDescent="0.15">
      <c r="A12" t="s">
        <v>27</v>
      </c>
      <c r="B12" t="s">
        <v>28</v>
      </c>
      <c r="C12" t="s">
        <v>29</v>
      </c>
      <c r="D12" s="36">
        <v>1</v>
      </c>
      <c r="E12" s="1">
        <v>95</v>
      </c>
      <c r="F12" s="1">
        <f t="shared" si="0"/>
        <v>95</v>
      </c>
      <c r="G12" s="15">
        <v>0.25</v>
      </c>
      <c r="I12" s="1">
        <f t="shared" si="1"/>
        <v>126.66666666666667</v>
      </c>
      <c r="J12" s="121"/>
      <c r="K12" s="120"/>
      <c r="N12" s="1"/>
      <c r="O12" s="1"/>
    </row>
    <row r="13" spans="1:19" x14ac:dyDescent="0.15">
      <c r="A13" t="s">
        <v>30</v>
      </c>
      <c r="B13" t="s">
        <v>31</v>
      </c>
      <c r="C13" t="s">
        <v>32</v>
      </c>
      <c r="D13" s="36">
        <v>2</v>
      </c>
      <c r="E13" s="1">
        <v>185</v>
      </c>
      <c r="F13" s="1">
        <f t="shared" si="0"/>
        <v>370</v>
      </c>
      <c r="G13" s="15">
        <v>0.25</v>
      </c>
      <c r="I13" s="1">
        <f t="shared" si="1"/>
        <v>493.33333333333331</v>
      </c>
      <c r="J13" s="121"/>
      <c r="K13" s="120"/>
      <c r="N13" s="1"/>
      <c r="S13" s="1"/>
    </row>
    <row r="14" spans="1:19" x14ac:dyDescent="0.15">
      <c r="A14" t="s">
        <v>33</v>
      </c>
      <c r="B14" t="s">
        <v>34</v>
      </c>
      <c r="C14" t="s">
        <v>35</v>
      </c>
      <c r="D14" s="36">
        <v>1</v>
      </c>
      <c r="E14" s="1">
        <v>350</v>
      </c>
      <c r="F14" s="1">
        <f t="shared" si="0"/>
        <v>350</v>
      </c>
      <c r="G14" s="15">
        <v>0.25</v>
      </c>
      <c r="I14" s="1">
        <f t="shared" si="1"/>
        <v>466.66666666666669</v>
      </c>
      <c r="J14" s="121"/>
      <c r="K14" s="120"/>
      <c r="N14" s="1"/>
      <c r="S14" s="1"/>
    </row>
    <row r="15" spans="1:19" x14ac:dyDescent="0.15">
      <c r="A15" t="s">
        <v>36</v>
      </c>
      <c r="B15" t="s">
        <v>34</v>
      </c>
      <c r="C15" t="s">
        <v>35</v>
      </c>
      <c r="D15" s="36">
        <v>1</v>
      </c>
      <c r="E15" s="1">
        <v>180</v>
      </c>
      <c r="F15" s="1">
        <f t="shared" si="0"/>
        <v>180</v>
      </c>
      <c r="G15" s="15">
        <v>0.25</v>
      </c>
      <c r="I15" s="1">
        <f t="shared" si="1"/>
        <v>240</v>
      </c>
      <c r="J15" s="121"/>
      <c r="K15" s="120"/>
      <c r="N15" s="1"/>
      <c r="O15" s="1"/>
    </row>
    <row r="16" spans="1:19" x14ac:dyDescent="0.15">
      <c r="A16" t="s">
        <v>37</v>
      </c>
      <c r="B16" t="s">
        <v>38</v>
      </c>
      <c r="C16" t="s">
        <v>39</v>
      </c>
      <c r="D16" s="36">
        <v>1</v>
      </c>
      <c r="E16" s="1">
        <v>56</v>
      </c>
      <c r="F16" s="1">
        <f t="shared" si="0"/>
        <v>56</v>
      </c>
      <c r="G16" s="15">
        <v>0.25</v>
      </c>
      <c r="I16" s="1">
        <f t="shared" si="1"/>
        <v>74.666666666666671</v>
      </c>
      <c r="J16" s="121"/>
      <c r="K16" s="120"/>
      <c r="N16" s="1"/>
      <c r="S16" s="1"/>
    </row>
    <row r="17" spans="1:19" x14ac:dyDescent="0.15">
      <c r="A17" t="s">
        <v>40</v>
      </c>
      <c r="B17" t="s">
        <v>31</v>
      </c>
      <c r="C17" t="s">
        <v>41</v>
      </c>
      <c r="D17" s="36">
        <v>1</v>
      </c>
      <c r="E17" s="1">
        <v>45</v>
      </c>
      <c r="F17" s="1">
        <f t="shared" si="0"/>
        <v>45</v>
      </c>
      <c r="G17" s="15">
        <v>0.25</v>
      </c>
      <c r="I17" s="1">
        <f t="shared" si="1"/>
        <v>60</v>
      </c>
      <c r="J17" s="121"/>
      <c r="K17" s="120"/>
      <c r="N17" s="1"/>
      <c r="S17" s="1"/>
    </row>
    <row r="18" spans="1:19" x14ac:dyDescent="0.15">
      <c r="A18" t="s">
        <v>42</v>
      </c>
      <c r="B18" t="s">
        <v>31</v>
      </c>
      <c r="C18" t="s">
        <v>43</v>
      </c>
      <c r="D18" s="36">
        <v>1</v>
      </c>
      <c r="E18" s="1">
        <v>45</v>
      </c>
      <c r="F18" s="1">
        <f t="shared" si="0"/>
        <v>45</v>
      </c>
      <c r="G18" s="15">
        <v>0.25</v>
      </c>
      <c r="I18" s="1">
        <f t="shared" si="1"/>
        <v>60</v>
      </c>
      <c r="J18" s="121"/>
      <c r="K18" s="120"/>
      <c r="N18" s="1"/>
      <c r="O18" s="1"/>
    </row>
    <row r="19" spans="1:19" x14ac:dyDescent="0.15">
      <c r="A19" t="s">
        <v>44</v>
      </c>
      <c r="B19" t="s">
        <v>31</v>
      </c>
      <c r="C19" t="s">
        <v>45</v>
      </c>
      <c r="D19" s="36">
        <v>1</v>
      </c>
      <c r="E19" s="1">
        <v>45</v>
      </c>
      <c r="F19" s="1">
        <f t="shared" si="0"/>
        <v>45</v>
      </c>
      <c r="G19" s="15">
        <v>0.25</v>
      </c>
      <c r="I19" s="1">
        <f t="shared" si="1"/>
        <v>60</v>
      </c>
      <c r="J19" s="121"/>
      <c r="K19" s="120"/>
      <c r="N19" s="1"/>
      <c r="S19" s="1"/>
    </row>
    <row r="20" spans="1:19" x14ac:dyDescent="0.15">
      <c r="A20" t="s">
        <v>46</v>
      </c>
      <c r="B20" t="s">
        <v>31</v>
      </c>
      <c r="C20" t="s">
        <v>47</v>
      </c>
      <c r="D20" s="36">
        <v>1</v>
      </c>
      <c r="E20" s="1">
        <v>65</v>
      </c>
      <c r="F20" s="1">
        <f t="shared" si="0"/>
        <v>65</v>
      </c>
      <c r="G20" s="15">
        <v>0.25</v>
      </c>
      <c r="I20" s="1">
        <f t="shared" si="1"/>
        <v>86.666666666666671</v>
      </c>
      <c r="J20" s="121"/>
      <c r="K20" s="120"/>
      <c r="N20" s="1"/>
      <c r="S20" s="1"/>
    </row>
    <row r="21" spans="1:19" x14ac:dyDescent="0.15">
      <c r="A21" t="s">
        <v>48</v>
      </c>
      <c r="B21" t="s">
        <v>31</v>
      </c>
      <c r="C21" t="s">
        <v>49</v>
      </c>
      <c r="D21" s="36">
        <v>1</v>
      </c>
      <c r="E21" s="1">
        <v>38</v>
      </c>
      <c r="F21" s="1">
        <f t="shared" si="0"/>
        <v>38</v>
      </c>
      <c r="G21" s="15">
        <v>0.25</v>
      </c>
      <c r="I21" s="1">
        <f t="shared" si="1"/>
        <v>50.666666666666664</v>
      </c>
      <c r="J21" s="121"/>
      <c r="K21" s="120"/>
      <c r="N21" s="1"/>
      <c r="O21" s="1"/>
    </row>
    <row r="22" spans="1:19" x14ac:dyDescent="0.15">
      <c r="A22" t="s">
        <v>50</v>
      </c>
      <c r="B22" t="s">
        <v>31</v>
      </c>
      <c r="C22" t="s">
        <v>49</v>
      </c>
      <c r="D22" s="36">
        <v>1</v>
      </c>
      <c r="E22" s="1">
        <v>38</v>
      </c>
      <c r="F22" s="1">
        <f t="shared" si="0"/>
        <v>38</v>
      </c>
      <c r="G22" s="15">
        <v>0.25</v>
      </c>
      <c r="I22" s="1">
        <f t="shared" si="1"/>
        <v>50.666666666666664</v>
      </c>
      <c r="J22" s="121"/>
      <c r="K22" s="120"/>
      <c r="N22" s="1"/>
      <c r="S22" s="1"/>
    </row>
    <row r="23" spans="1:19" x14ac:dyDescent="0.15">
      <c r="A23" t="s">
        <v>51</v>
      </c>
      <c r="B23" t="s">
        <v>25</v>
      </c>
      <c r="C23" t="s">
        <v>52</v>
      </c>
      <c r="D23" s="36">
        <v>1</v>
      </c>
      <c r="E23" s="1">
        <v>240</v>
      </c>
      <c r="F23" s="1">
        <f t="shared" si="0"/>
        <v>240</v>
      </c>
      <c r="G23" s="15">
        <v>0.25</v>
      </c>
      <c r="I23" s="1">
        <f t="shared" si="1"/>
        <v>320</v>
      </c>
      <c r="J23" s="121"/>
      <c r="K23" s="120"/>
      <c r="N23" s="1"/>
      <c r="S23" s="1"/>
    </row>
    <row r="24" spans="1:19" x14ac:dyDescent="0.15">
      <c r="A24" t="s">
        <v>53</v>
      </c>
      <c r="B24" t="s">
        <v>54</v>
      </c>
      <c r="C24" t="s">
        <v>55</v>
      </c>
      <c r="D24" s="36">
        <v>20</v>
      </c>
      <c r="E24" s="1">
        <v>3.5</v>
      </c>
      <c r="F24" s="1">
        <f t="shared" si="0"/>
        <v>70</v>
      </c>
      <c r="G24" s="15">
        <v>0.25</v>
      </c>
      <c r="I24" s="1">
        <f t="shared" si="1"/>
        <v>93.333333333333329</v>
      </c>
      <c r="J24" s="121"/>
      <c r="K24" s="120"/>
      <c r="N24" s="1"/>
      <c r="O24" s="1"/>
    </row>
    <row r="25" spans="1:19" x14ac:dyDescent="0.15">
      <c r="A25" t="s">
        <v>56</v>
      </c>
      <c r="B25" t="s">
        <v>54</v>
      </c>
      <c r="C25" t="s">
        <v>35</v>
      </c>
      <c r="D25" s="36">
        <v>2</v>
      </c>
      <c r="E25" s="1">
        <v>8</v>
      </c>
      <c r="F25" s="1">
        <f t="shared" si="0"/>
        <v>16</v>
      </c>
      <c r="G25" s="15">
        <v>0.25</v>
      </c>
      <c r="I25" s="1">
        <f t="shared" si="1"/>
        <v>21.333333333333332</v>
      </c>
      <c r="J25" s="121"/>
      <c r="K25" s="120"/>
      <c r="N25" s="1"/>
      <c r="S25" s="1"/>
    </row>
    <row r="26" spans="1:19" x14ac:dyDescent="0.15">
      <c r="A26" t="s">
        <v>57</v>
      </c>
      <c r="B26" t="s">
        <v>58</v>
      </c>
      <c r="C26" t="s">
        <v>59</v>
      </c>
      <c r="D26" s="36">
        <v>4</v>
      </c>
      <c r="E26" s="1">
        <v>12</v>
      </c>
      <c r="F26" s="1">
        <f t="shared" si="0"/>
        <v>48</v>
      </c>
      <c r="G26" s="15">
        <v>0.25</v>
      </c>
      <c r="I26" s="1">
        <f t="shared" si="1"/>
        <v>64</v>
      </c>
      <c r="J26" s="121"/>
      <c r="K26" s="120"/>
      <c r="N26" s="1"/>
      <c r="S26" s="1"/>
    </row>
    <row r="27" spans="1:19" x14ac:dyDescent="0.15">
      <c r="A27" t="s">
        <v>60</v>
      </c>
      <c r="B27" t="s">
        <v>58</v>
      </c>
      <c r="C27" t="s">
        <v>35</v>
      </c>
      <c r="D27" s="36">
        <v>1</v>
      </c>
      <c r="E27" s="1">
        <v>30</v>
      </c>
      <c r="F27" s="1">
        <f t="shared" si="0"/>
        <v>30</v>
      </c>
      <c r="G27" s="15">
        <v>0.25</v>
      </c>
      <c r="I27" s="1">
        <f t="shared" si="1"/>
        <v>40</v>
      </c>
      <c r="J27" s="121"/>
      <c r="K27" s="120"/>
      <c r="N27" s="1"/>
      <c r="O27" s="1"/>
    </row>
    <row r="28" spans="1:19" x14ac:dyDescent="0.15">
      <c r="A28" t="s">
        <v>61</v>
      </c>
      <c r="B28" t="s">
        <v>58</v>
      </c>
      <c r="C28" t="s">
        <v>35</v>
      </c>
      <c r="D28" s="36">
        <v>1</v>
      </c>
      <c r="E28" s="1">
        <v>40</v>
      </c>
      <c r="F28" s="1">
        <f t="shared" si="0"/>
        <v>40</v>
      </c>
      <c r="G28" s="15">
        <v>0.25</v>
      </c>
      <c r="I28" s="1">
        <f t="shared" si="1"/>
        <v>53.333333333333336</v>
      </c>
      <c r="J28" s="121"/>
      <c r="K28" s="120"/>
      <c r="N28" s="1"/>
      <c r="S28" s="1"/>
    </row>
    <row r="29" spans="1:19" x14ac:dyDescent="0.15">
      <c r="A29" t="s">
        <v>62</v>
      </c>
      <c r="B29" t="s">
        <v>63</v>
      </c>
      <c r="C29" t="s">
        <v>64</v>
      </c>
      <c r="D29" s="36">
        <v>1</v>
      </c>
      <c r="E29" s="1">
        <v>110</v>
      </c>
      <c r="F29" s="1">
        <f t="shared" si="0"/>
        <v>110</v>
      </c>
      <c r="G29" s="15">
        <v>0.25</v>
      </c>
      <c r="I29" s="1">
        <f t="shared" si="1"/>
        <v>146.66666666666666</v>
      </c>
      <c r="J29" s="121"/>
      <c r="K29" s="120"/>
      <c r="N29" s="1"/>
      <c r="S29" s="1"/>
    </row>
    <row r="30" spans="1:19" x14ac:dyDescent="0.15">
      <c r="A30" t="s">
        <v>65</v>
      </c>
      <c r="B30" t="s">
        <v>63</v>
      </c>
      <c r="C30" t="s">
        <v>66</v>
      </c>
      <c r="D30" s="36">
        <v>1</v>
      </c>
      <c r="E30" s="1">
        <v>35</v>
      </c>
      <c r="F30" s="1">
        <f t="shared" si="0"/>
        <v>35</v>
      </c>
      <c r="G30" s="15">
        <v>0.25</v>
      </c>
      <c r="I30" s="1">
        <f t="shared" si="1"/>
        <v>46.666666666666664</v>
      </c>
      <c r="J30" s="121"/>
      <c r="K30" s="120"/>
      <c r="N30" s="1"/>
      <c r="O30" s="1"/>
    </row>
    <row r="31" spans="1:19" x14ac:dyDescent="0.15">
      <c r="A31" t="s">
        <v>67</v>
      </c>
      <c r="B31" t="s">
        <v>63</v>
      </c>
      <c r="C31" t="s">
        <v>68</v>
      </c>
      <c r="D31" s="36">
        <v>1</v>
      </c>
      <c r="E31" s="1">
        <v>32</v>
      </c>
      <c r="F31" s="1">
        <f t="shared" si="0"/>
        <v>32</v>
      </c>
      <c r="G31" s="15">
        <v>0.25</v>
      </c>
      <c r="I31" s="1">
        <f t="shared" si="1"/>
        <v>42.666666666666664</v>
      </c>
      <c r="J31" s="121"/>
      <c r="K31" s="120"/>
      <c r="N31" s="1"/>
      <c r="S31" s="1"/>
    </row>
    <row r="32" spans="1:19" x14ac:dyDescent="0.15">
      <c r="A32" s="6" t="s">
        <v>69</v>
      </c>
      <c r="B32" t="s">
        <v>70</v>
      </c>
      <c r="C32" t="s">
        <v>35</v>
      </c>
      <c r="D32" s="36">
        <v>1</v>
      </c>
      <c r="E32" s="1">
        <v>45</v>
      </c>
      <c r="F32" s="1">
        <f t="shared" si="0"/>
        <v>45</v>
      </c>
      <c r="G32" s="15">
        <v>0.25</v>
      </c>
      <c r="I32" s="1">
        <f t="shared" si="1"/>
        <v>60</v>
      </c>
      <c r="J32" s="121"/>
      <c r="K32" s="120"/>
      <c r="N32" s="1"/>
      <c r="S32" s="1"/>
    </row>
    <row r="33" spans="1:15" x14ac:dyDescent="0.15">
      <c r="A33" t="s">
        <v>71</v>
      </c>
      <c r="B33" t="s">
        <v>72</v>
      </c>
      <c r="C33" t="s">
        <v>35</v>
      </c>
      <c r="D33" s="36">
        <v>1</v>
      </c>
      <c r="E33" s="1">
        <v>25</v>
      </c>
      <c r="F33" s="1">
        <f t="shared" si="0"/>
        <v>25</v>
      </c>
      <c r="G33" s="15">
        <v>0.25</v>
      </c>
      <c r="I33" s="1">
        <f t="shared" si="1"/>
        <v>33.333333333333336</v>
      </c>
      <c r="J33" s="121"/>
      <c r="K33" s="120"/>
      <c r="N33" s="1"/>
      <c r="O33" s="1"/>
    </row>
    <row r="34" spans="1:15" x14ac:dyDescent="0.15">
      <c r="D34" s="36"/>
      <c r="F34" s="1" t="s">
        <v>73</v>
      </c>
      <c r="G34" s="15"/>
      <c r="J34" s="121"/>
      <c r="K34" s="120"/>
      <c r="N34" s="1"/>
      <c r="O34" s="1"/>
    </row>
    <row r="35" spans="1:15" x14ac:dyDescent="0.15">
      <c r="A35" s="10" t="s">
        <v>74</v>
      </c>
      <c r="C35" s="6"/>
      <c r="D35" s="36">
        <v>1</v>
      </c>
      <c r="E35" s="1">
        <v>0</v>
      </c>
      <c r="F35" s="1">
        <f>D35*E35</f>
        <v>0</v>
      </c>
      <c r="G35" s="15">
        <v>0.25</v>
      </c>
      <c r="I35" s="1">
        <f>F35/(1-G35)</f>
        <v>0</v>
      </c>
      <c r="J35" s="121"/>
      <c r="K35" s="120"/>
      <c r="N35" s="1"/>
      <c r="O35" s="1"/>
    </row>
    <row r="36" spans="1:15" x14ac:dyDescent="0.15">
      <c r="A36" s="6" t="s">
        <v>75</v>
      </c>
      <c r="D36" s="36">
        <v>1</v>
      </c>
      <c r="E36" s="1">
        <v>0</v>
      </c>
      <c r="F36" s="1">
        <f>D36*E36</f>
        <v>0</v>
      </c>
      <c r="G36" s="15">
        <v>0.25</v>
      </c>
      <c r="I36" s="1">
        <f>F36/(1-G36)</f>
        <v>0</v>
      </c>
      <c r="J36" s="121"/>
      <c r="K36" s="120"/>
    </row>
    <row r="37" spans="1:15" x14ac:dyDescent="0.15">
      <c r="A37" s="6"/>
      <c r="D37" s="36"/>
      <c r="G37" s="15"/>
      <c r="J37" s="121"/>
      <c r="K37" s="120"/>
    </row>
    <row r="38" spans="1:15" x14ac:dyDescent="0.15">
      <c r="A38" s="35" t="s">
        <v>76</v>
      </c>
      <c r="D38" s="36">
        <v>1</v>
      </c>
      <c r="E38" s="1">
        <v>0</v>
      </c>
      <c r="F38" s="1">
        <f>D38*E38</f>
        <v>0</v>
      </c>
      <c r="G38" s="79" t="s">
        <v>77</v>
      </c>
      <c r="I38" s="1">
        <f>F38</f>
        <v>0</v>
      </c>
      <c r="J38" s="135"/>
      <c r="K38" s="124"/>
      <c r="N38" s="1"/>
      <c r="O38" s="1"/>
    </row>
    <row r="39" spans="1:15" x14ac:dyDescent="0.15">
      <c r="A39" s="59" t="s">
        <v>78</v>
      </c>
      <c r="B39" s="47"/>
      <c r="C39" s="47"/>
      <c r="D39" s="47"/>
      <c r="E39" s="44"/>
      <c r="F39" s="43">
        <f>SUM(F10:F38)</f>
        <v>5448</v>
      </c>
      <c r="G39" s="46" t="s">
        <v>79</v>
      </c>
      <c r="H39" s="45">
        <f>SUM(H10:H38)</f>
        <v>0</v>
      </c>
      <c r="I39" s="43">
        <f>SUM(I10:I38)</f>
        <v>7264.0000000000009</v>
      </c>
      <c r="J39" s="50" t="s">
        <v>80</v>
      </c>
      <c r="K39" s="80"/>
    </row>
    <row r="40" spans="1:15" x14ac:dyDescent="0.15">
      <c r="A40" s="133"/>
      <c r="B40" s="120"/>
      <c r="C40" s="120"/>
      <c r="D40" s="120"/>
      <c r="E40" s="127"/>
      <c r="F40" s="127"/>
      <c r="G40" s="120"/>
      <c r="H40" s="120"/>
      <c r="I40" s="127"/>
      <c r="J40" s="120"/>
      <c r="K40" s="120"/>
    </row>
    <row r="41" spans="1:15" ht="20" customHeight="1" x14ac:dyDescent="0.2">
      <c r="A41" s="126" t="s">
        <v>81</v>
      </c>
      <c r="B41" s="120"/>
      <c r="C41" s="120"/>
      <c r="D41" s="120"/>
      <c r="E41" s="127"/>
      <c r="F41" s="127"/>
      <c r="G41" s="120"/>
      <c r="H41" s="120"/>
      <c r="I41" s="127"/>
      <c r="J41" s="120"/>
      <c r="K41" s="120"/>
    </row>
    <row r="42" spans="1:15" x14ac:dyDescent="0.15">
      <c r="A42" s="82" t="s">
        <v>82</v>
      </c>
      <c r="B42" s="83" t="s">
        <v>83</v>
      </c>
      <c r="C42" s="83" t="s">
        <v>84</v>
      </c>
      <c r="D42" s="85" t="s">
        <v>85</v>
      </c>
      <c r="E42" s="84" t="s">
        <v>86</v>
      </c>
      <c r="F42" s="84" t="s">
        <v>17</v>
      </c>
      <c r="G42" s="85" t="s">
        <v>87</v>
      </c>
      <c r="H42" s="86"/>
      <c r="I42" s="84" t="s">
        <v>88</v>
      </c>
      <c r="J42" s="123" t="s">
        <v>20</v>
      </c>
      <c r="K42" s="124"/>
    </row>
    <row r="43" spans="1:15" x14ac:dyDescent="0.15">
      <c r="A43" t="s">
        <v>89</v>
      </c>
      <c r="B43" s="13">
        <v>1</v>
      </c>
      <c r="C43" s="13">
        <v>2</v>
      </c>
      <c r="D43" s="16">
        <v>2</v>
      </c>
      <c r="E43" s="39">
        <f>$K$2</f>
        <v>79.75</v>
      </c>
      <c r="F43" s="39">
        <f>D43*E43</f>
        <v>159.5</v>
      </c>
      <c r="G43" s="40">
        <f>'Rate Sheet'!B17</f>
        <v>195</v>
      </c>
      <c r="H43" s="13"/>
      <c r="I43" s="39">
        <f>D43*G43</f>
        <v>390</v>
      </c>
      <c r="J43" s="121"/>
      <c r="K43" s="120"/>
    </row>
    <row r="44" spans="1:15" x14ac:dyDescent="0.15">
      <c r="B44" s="13"/>
      <c r="C44" s="13"/>
      <c r="D44" s="70"/>
      <c r="E44" s="39"/>
      <c r="F44" s="39"/>
      <c r="G44" s="40"/>
      <c r="H44" s="13"/>
      <c r="I44" s="39"/>
      <c r="J44" s="11"/>
      <c r="K44" s="11"/>
    </row>
    <row r="45" spans="1:15" x14ac:dyDescent="0.15">
      <c r="A45" s="34" t="s">
        <v>90</v>
      </c>
      <c r="B45" s="37">
        <v>0</v>
      </c>
      <c r="C45" s="37">
        <v>0</v>
      </c>
      <c r="D45" s="98">
        <v>0</v>
      </c>
      <c r="E45" s="39"/>
      <c r="F45" s="39"/>
      <c r="G45" s="40"/>
      <c r="H45" s="13"/>
      <c r="I45" s="39"/>
      <c r="J45" s="121"/>
      <c r="K45" s="120"/>
    </row>
    <row r="46" spans="1:15" x14ac:dyDescent="0.15">
      <c r="A46" s="6" t="s">
        <v>91</v>
      </c>
      <c r="B46" s="6">
        <v>1</v>
      </c>
      <c r="C46" s="6">
        <v>1</v>
      </c>
      <c r="D46" s="9">
        <v>1</v>
      </c>
      <c r="E46" s="39">
        <v>25</v>
      </c>
      <c r="F46" s="39">
        <f>D46*E46</f>
        <v>25</v>
      </c>
      <c r="G46" s="78">
        <v>75</v>
      </c>
      <c r="H46" s="13"/>
      <c r="I46" s="39">
        <f>D46*G46</f>
        <v>75</v>
      </c>
      <c r="J46" s="121" t="s">
        <v>92</v>
      </c>
      <c r="K46" s="120"/>
    </row>
    <row r="47" spans="1:15" x14ac:dyDescent="0.15">
      <c r="A47" s="6" t="s">
        <v>93</v>
      </c>
      <c r="B47" s="36">
        <v>1</v>
      </c>
      <c r="C47" s="37">
        <v>1</v>
      </c>
      <c r="D47" s="87">
        <v>1</v>
      </c>
      <c r="E47" s="39">
        <f>$K$2</f>
        <v>79.75</v>
      </c>
      <c r="F47" s="39">
        <f>D47*E47</f>
        <v>79.75</v>
      </c>
      <c r="G47" s="40">
        <f>'Rate Sheet'!B17</f>
        <v>195</v>
      </c>
      <c r="H47" s="13"/>
      <c r="I47" s="39">
        <f>D47*G47</f>
        <v>195</v>
      </c>
      <c r="J47" s="121"/>
      <c r="K47" s="120"/>
    </row>
    <row r="48" spans="1:15" x14ac:dyDescent="0.15">
      <c r="A48" s="6" t="s">
        <v>94</v>
      </c>
      <c r="B48" s="38">
        <v>1</v>
      </c>
      <c r="C48" s="38">
        <v>2</v>
      </c>
      <c r="D48">
        <v>2</v>
      </c>
      <c r="E48" s="39">
        <f>$K$2</f>
        <v>79.75</v>
      </c>
      <c r="F48" s="39">
        <f>D48*E48</f>
        <v>159.5</v>
      </c>
      <c r="G48" s="40">
        <f>'Rate Sheet'!B17</f>
        <v>195</v>
      </c>
      <c r="H48" s="13"/>
      <c r="I48" s="39">
        <f>D48*G48</f>
        <v>390</v>
      </c>
      <c r="J48" s="121"/>
      <c r="K48" s="120"/>
    </row>
    <row r="49" spans="1:11" x14ac:dyDescent="0.15">
      <c r="A49" s="6" t="s">
        <v>95</v>
      </c>
      <c r="B49" s="38">
        <v>1</v>
      </c>
      <c r="C49" s="38">
        <v>2</v>
      </c>
      <c r="D49">
        <v>2</v>
      </c>
      <c r="E49" s="39">
        <f>$K$2</f>
        <v>79.75</v>
      </c>
      <c r="F49" s="39">
        <f>D49*E49</f>
        <v>159.5</v>
      </c>
      <c r="G49" s="40">
        <f>'Rate Sheet'!B17</f>
        <v>195</v>
      </c>
      <c r="H49" s="13"/>
      <c r="I49" s="39">
        <f>D49*G49</f>
        <v>390</v>
      </c>
      <c r="J49" s="121"/>
      <c r="K49" s="120"/>
    </row>
    <row r="50" spans="1:11" x14ac:dyDescent="0.15">
      <c r="A50" s="6"/>
      <c r="D50" s="13"/>
      <c r="E50" s="39"/>
      <c r="F50" s="39"/>
      <c r="G50" s="13"/>
      <c r="H50" s="13"/>
      <c r="I50" s="39"/>
      <c r="J50" s="121"/>
      <c r="K50" s="120"/>
    </row>
    <row r="51" spans="1:11" x14ac:dyDescent="0.15">
      <c r="A51" s="34" t="s">
        <v>96</v>
      </c>
      <c r="B51" s="36">
        <v>0</v>
      </c>
      <c r="C51" s="36">
        <v>0</v>
      </c>
      <c r="D51">
        <v>0</v>
      </c>
      <c r="E51" s="39"/>
      <c r="F51" s="39"/>
      <c r="G51" s="13"/>
      <c r="H51" s="13"/>
      <c r="I51" s="39"/>
      <c r="J51" s="121"/>
      <c r="K51" s="120"/>
    </row>
    <row r="52" spans="1:11" x14ac:dyDescent="0.15">
      <c r="A52" s="6" t="s">
        <v>97</v>
      </c>
      <c r="B52" s="36">
        <v>0</v>
      </c>
      <c r="C52" s="37">
        <v>0</v>
      </c>
      <c r="D52" s="9">
        <v>0</v>
      </c>
      <c r="E52" s="39">
        <f>$K$2</f>
        <v>79.75</v>
      </c>
      <c r="F52" s="39">
        <f>D52*E52</f>
        <v>0</v>
      </c>
      <c r="G52" s="40">
        <f>'Rate Sheet'!B17</f>
        <v>195</v>
      </c>
      <c r="H52" s="13"/>
      <c r="I52" s="39">
        <f>D52*G52</f>
        <v>0</v>
      </c>
      <c r="J52" s="121"/>
      <c r="K52" s="120"/>
    </row>
    <row r="53" spans="1:11" x14ac:dyDescent="0.15">
      <c r="A53" s="6" t="s">
        <v>98</v>
      </c>
      <c r="B53" s="38">
        <v>0</v>
      </c>
      <c r="C53" s="38">
        <v>0</v>
      </c>
      <c r="D53">
        <v>0</v>
      </c>
      <c r="E53" s="39">
        <f>$K$2</f>
        <v>79.75</v>
      </c>
      <c r="F53" s="39">
        <f>D53*E53</f>
        <v>0</v>
      </c>
      <c r="G53" s="40">
        <f>'Rate Sheet'!B17</f>
        <v>195</v>
      </c>
      <c r="H53" s="13"/>
      <c r="I53" s="39">
        <f>D53*G53</f>
        <v>0</v>
      </c>
      <c r="J53" s="121"/>
      <c r="K53" s="120"/>
    </row>
    <row r="54" spans="1:11" x14ac:dyDescent="0.15">
      <c r="A54" s="6" t="s">
        <v>99</v>
      </c>
      <c r="B54" s="38">
        <v>0</v>
      </c>
      <c r="C54" s="38">
        <v>0</v>
      </c>
      <c r="D54">
        <v>0</v>
      </c>
      <c r="E54" s="39">
        <f>$K$2</f>
        <v>79.75</v>
      </c>
      <c r="F54" s="39">
        <f>D54*E54</f>
        <v>0</v>
      </c>
      <c r="G54" s="40">
        <f>'Rate Sheet'!B17</f>
        <v>195</v>
      </c>
      <c r="H54" s="13"/>
      <c r="I54" s="39">
        <f>D54*G54</f>
        <v>0</v>
      </c>
      <c r="J54" s="121"/>
      <c r="K54" s="120"/>
    </row>
    <row r="55" spans="1:11" x14ac:dyDescent="0.15">
      <c r="B55" s="37"/>
      <c r="C55" s="37"/>
      <c r="E55" s="39"/>
      <c r="F55" s="39"/>
      <c r="G55" s="40"/>
      <c r="H55" s="13"/>
      <c r="I55" s="39"/>
      <c r="J55" s="121"/>
      <c r="K55" s="120"/>
    </row>
    <row r="56" spans="1:11" x14ac:dyDescent="0.15">
      <c r="A56" s="34" t="s">
        <v>100</v>
      </c>
      <c r="B56" s="36">
        <v>0</v>
      </c>
      <c r="C56" s="36">
        <v>0</v>
      </c>
      <c r="D56">
        <v>0</v>
      </c>
      <c r="E56" s="39"/>
      <c r="F56" s="39"/>
      <c r="G56" s="40"/>
      <c r="H56" s="13"/>
      <c r="I56" s="39"/>
      <c r="J56" s="121"/>
      <c r="K56" s="120"/>
    </row>
    <row r="57" spans="1:11" x14ac:dyDescent="0.15">
      <c r="A57" s="6" t="s">
        <v>101</v>
      </c>
      <c r="B57" s="36">
        <v>1</v>
      </c>
      <c r="C57" s="37">
        <v>2</v>
      </c>
      <c r="D57" s="9">
        <v>2</v>
      </c>
      <c r="E57" s="39">
        <f t="shared" ref="E57:E63" si="2">$K$2</f>
        <v>79.75</v>
      </c>
      <c r="F57" s="39">
        <f t="shared" ref="F57:F63" si="3">D57*E57</f>
        <v>159.5</v>
      </c>
      <c r="G57" s="40">
        <f>'Rate Sheet'!B17</f>
        <v>195</v>
      </c>
      <c r="H57" s="13"/>
      <c r="I57" s="39">
        <f t="shared" ref="I57:I63" si="4">D57*G57</f>
        <v>390</v>
      </c>
      <c r="J57" s="121"/>
      <c r="K57" s="120"/>
    </row>
    <row r="58" spans="1:11" x14ac:dyDescent="0.15">
      <c r="A58" t="s">
        <v>102</v>
      </c>
      <c r="B58" s="38">
        <v>4</v>
      </c>
      <c r="C58" s="38">
        <v>3</v>
      </c>
      <c r="D58">
        <v>12</v>
      </c>
      <c r="E58" s="39">
        <f t="shared" si="2"/>
        <v>79.75</v>
      </c>
      <c r="F58" s="39">
        <f t="shared" si="3"/>
        <v>957</v>
      </c>
      <c r="G58" s="40">
        <f>'Rate Sheet'!B17</f>
        <v>195</v>
      </c>
      <c r="H58" s="13"/>
      <c r="I58" s="39">
        <f t="shared" si="4"/>
        <v>2340</v>
      </c>
      <c r="J58" s="121"/>
      <c r="K58" s="120"/>
    </row>
    <row r="59" spans="1:11" x14ac:dyDescent="0.15">
      <c r="A59" s="6" t="s">
        <v>103</v>
      </c>
      <c r="B59" s="38">
        <v>2</v>
      </c>
      <c r="C59" s="38">
        <v>2</v>
      </c>
      <c r="D59">
        <v>4</v>
      </c>
      <c r="E59" s="39">
        <f t="shared" si="2"/>
        <v>79.75</v>
      </c>
      <c r="F59" s="39">
        <f t="shared" si="3"/>
        <v>319</v>
      </c>
      <c r="G59" s="40">
        <f>'Rate Sheet'!B17</f>
        <v>195</v>
      </c>
      <c r="H59" s="13"/>
      <c r="I59" s="39">
        <f t="shared" si="4"/>
        <v>780</v>
      </c>
      <c r="J59" s="121"/>
      <c r="K59" s="120"/>
    </row>
    <row r="60" spans="1:11" x14ac:dyDescent="0.15">
      <c r="A60" t="s">
        <v>104</v>
      </c>
      <c r="B60" s="38">
        <v>2</v>
      </c>
      <c r="C60" s="38">
        <v>3</v>
      </c>
      <c r="D60">
        <v>6</v>
      </c>
      <c r="E60" s="39">
        <f t="shared" si="2"/>
        <v>79.75</v>
      </c>
      <c r="F60" s="39">
        <f t="shared" si="3"/>
        <v>478.5</v>
      </c>
      <c r="G60" s="40">
        <f>'Rate Sheet'!B17</f>
        <v>195</v>
      </c>
      <c r="H60" s="13"/>
      <c r="I60" s="39">
        <f t="shared" si="4"/>
        <v>1170</v>
      </c>
      <c r="J60" s="121"/>
      <c r="K60" s="120"/>
    </row>
    <row r="61" spans="1:11" x14ac:dyDescent="0.15">
      <c r="A61" t="s">
        <v>105</v>
      </c>
      <c r="B61" s="38">
        <v>1</v>
      </c>
      <c r="C61" s="38">
        <v>2</v>
      </c>
      <c r="D61">
        <v>2</v>
      </c>
      <c r="E61" s="39">
        <f t="shared" si="2"/>
        <v>79.75</v>
      </c>
      <c r="F61" s="39">
        <f t="shared" si="3"/>
        <v>159.5</v>
      </c>
      <c r="G61" s="40">
        <f>'Rate Sheet'!B17</f>
        <v>195</v>
      </c>
      <c r="H61" s="13"/>
      <c r="I61" s="39">
        <f t="shared" si="4"/>
        <v>390</v>
      </c>
      <c r="J61" s="121"/>
      <c r="K61" s="120"/>
    </row>
    <row r="62" spans="1:11" x14ac:dyDescent="0.15">
      <c r="A62" t="s">
        <v>106</v>
      </c>
      <c r="B62" s="38">
        <v>0</v>
      </c>
      <c r="C62" s="38">
        <v>0</v>
      </c>
      <c r="D62">
        <v>0</v>
      </c>
      <c r="E62" s="39">
        <f t="shared" si="2"/>
        <v>79.75</v>
      </c>
      <c r="F62" s="39">
        <f t="shared" si="3"/>
        <v>0</v>
      </c>
      <c r="G62" s="40">
        <f>'Rate Sheet'!B17</f>
        <v>195</v>
      </c>
      <c r="H62" s="13"/>
      <c r="I62" s="39">
        <f t="shared" si="4"/>
        <v>0</v>
      </c>
      <c r="J62" s="121"/>
      <c r="K62" s="120"/>
    </row>
    <row r="63" spans="1:11" x14ac:dyDescent="0.15">
      <c r="A63" t="s">
        <v>107</v>
      </c>
      <c r="B63" s="38">
        <v>1</v>
      </c>
      <c r="C63" s="38">
        <v>2</v>
      </c>
      <c r="D63">
        <v>2</v>
      </c>
      <c r="E63" s="39">
        <f t="shared" si="2"/>
        <v>79.75</v>
      </c>
      <c r="F63" s="39">
        <f t="shared" si="3"/>
        <v>159.5</v>
      </c>
      <c r="G63" s="40">
        <f>'Rate Sheet'!B17</f>
        <v>195</v>
      </c>
      <c r="H63" s="13"/>
      <c r="I63" s="39">
        <f t="shared" si="4"/>
        <v>390</v>
      </c>
      <c r="J63" s="121"/>
      <c r="K63" s="120"/>
    </row>
    <row r="64" spans="1:11" x14ac:dyDescent="0.15">
      <c r="B64" s="37"/>
      <c r="C64" s="37"/>
      <c r="E64" s="39"/>
      <c r="F64" s="39"/>
      <c r="G64" s="40"/>
      <c r="H64" s="13"/>
      <c r="I64" s="39"/>
      <c r="J64" s="121"/>
      <c r="K64" s="120"/>
    </row>
    <row r="65" spans="1:19" x14ac:dyDescent="0.15">
      <c r="A65" s="34" t="s">
        <v>108</v>
      </c>
      <c r="B65" s="36">
        <v>0</v>
      </c>
      <c r="C65" s="36">
        <v>0</v>
      </c>
      <c r="D65">
        <v>0</v>
      </c>
      <c r="E65" s="39"/>
      <c r="F65" s="39"/>
      <c r="G65" s="13"/>
      <c r="H65" s="13"/>
      <c r="I65" s="39"/>
      <c r="J65" s="121"/>
      <c r="K65" s="120"/>
    </row>
    <row r="66" spans="1:19" x14ac:dyDescent="0.15">
      <c r="A66" s="6" t="s">
        <v>109</v>
      </c>
      <c r="B66" s="38">
        <v>0</v>
      </c>
      <c r="C66" s="38">
        <v>0</v>
      </c>
      <c r="D66">
        <v>0</v>
      </c>
      <c r="E66" s="39">
        <f>$K$2</f>
        <v>79.75</v>
      </c>
      <c r="F66" s="39">
        <f>D66*E66</f>
        <v>0</v>
      </c>
      <c r="G66" s="40">
        <f>'Rate Sheet'!B18</f>
        <v>215</v>
      </c>
      <c r="H66" s="13"/>
      <c r="I66" s="39">
        <f>D66*G66</f>
        <v>0</v>
      </c>
      <c r="J66" s="121"/>
      <c r="K66" s="120"/>
    </row>
    <row r="67" spans="1:19" x14ac:dyDescent="0.15">
      <c r="A67" s="6" t="s">
        <v>110</v>
      </c>
      <c r="B67" s="38">
        <v>0</v>
      </c>
      <c r="C67" s="38">
        <v>0</v>
      </c>
      <c r="D67">
        <v>0</v>
      </c>
      <c r="E67" s="39">
        <f>$K$2</f>
        <v>79.75</v>
      </c>
      <c r="F67" s="39">
        <f>D67*E67</f>
        <v>0</v>
      </c>
      <c r="G67" s="40">
        <f>'Rate Sheet'!B18</f>
        <v>215</v>
      </c>
      <c r="H67" s="13"/>
      <c r="I67" s="39">
        <f>D67*G67</f>
        <v>0</v>
      </c>
      <c r="J67" s="121"/>
      <c r="K67" s="120"/>
    </row>
    <row r="68" spans="1:19" x14ac:dyDescent="0.15">
      <c r="A68" s="6" t="s">
        <v>111</v>
      </c>
      <c r="B68" s="38">
        <v>0</v>
      </c>
      <c r="C68" s="38">
        <v>0</v>
      </c>
      <c r="D68">
        <v>0</v>
      </c>
      <c r="E68" s="39">
        <f>$K$2</f>
        <v>79.75</v>
      </c>
      <c r="F68" s="39">
        <f>D68*E68</f>
        <v>0</v>
      </c>
      <c r="G68" s="40">
        <f>'Rate Sheet'!B18</f>
        <v>215</v>
      </c>
      <c r="H68" s="13"/>
      <c r="I68" s="39">
        <f>D68*G68</f>
        <v>0</v>
      </c>
      <c r="J68" s="121"/>
      <c r="K68" s="120"/>
    </row>
    <row r="69" spans="1:19" x14ac:dyDescent="0.15">
      <c r="A69" s="6" t="s">
        <v>112</v>
      </c>
      <c r="B69" s="38">
        <v>0</v>
      </c>
      <c r="C69" s="38">
        <v>0</v>
      </c>
      <c r="D69">
        <v>0</v>
      </c>
      <c r="E69" s="39">
        <f>$K$2</f>
        <v>79.75</v>
      </c>
      <c r="F69" s="39">
        <f>D69*E69</f>
        <v>0</v>
      </c>
      <c r="G69" s="40">
        <f>'Rate Sheet'!B18</f>
        <v>215</v>
      </c>
      <c r="H69" s="13"/>
      <c r="I69" s="39">
        <f>D69*G69</f>
        <v>0</v>
      </c>
      <c r="J69" s="121"/>
      <c r="K69" s="120"/>
    </row>
    <row r="70" spans="1:19" x14ac:dyDescent="0.15">
      <c r="A70" s="6" t="s">
        <v>113</v>
      </c>
      <c r="B70" s="38">
        <v>0</v>
      </c>
      <c r="C70" s="38">
        <v>0</v>
      </c>
      <c r="D70">
        <v>0</v>
      </c>
      <c r="E70" s="39">
        <f>$K$2</f>
        <v>79.75</v>
      </c>
      <c r="F70" s="39">
        <f>D70*E70</f>
        <v>0</v>
      </c>
      <c r="G70" s="40">
        <f>'Rate Sheet'!B18</f>
        <v>215</v>
      </c>
      <c r="H70" s="13"/>
      <c r="I70" s="39">
        <f>D70*G70</f>
        <v>0</v>
      </c>
      <c r="J70" s="121"/>
      <c r="K70" s="120"/>
    </row>
    <row r="71" spans="1:19" x14ac:dyDescent="0.15">
      <c r="A71" s="6"/>
      <c r="B71" s="37"/>
      <c r="C71" s="37"/>
      <c r="E71" s="39"/>
      <c r="F71" s="39"/>
      <c r="G71" s="40"/>
      <c r="H71" s="13"/>
      <c r="I71" s="39"/>
      <c r="J71" s="121"/>
      <c r="K71" s="120"/>
    </row>
    <row r="72" spans="1:19" x14ac:dyDescent="0.15">
      <c r="B72" s="13"/>
      <c r="C72" s="13"/>
      <c r="E72" s="39"/>
      <c r="F72" s="39"/>
      <c r="G72" s="40"/>
      <c r="H72" s="13"/>
      <c r="I72" s="39"/>
      <c r="J72" s="121"/>
      <c r="K72" s="120"/>
    </row>
    <row r="73" spans="1:19" x14ac:dyDescent="0.15">
      <c r="A73" s="6" t="s">
        <v>114</v>
      </c>
      <c r="B73" s="13">
        <v>1</v>
      </c>
      <c r="C73" s="13">
        <v>2</v>
      </c>
      <c r="D73" s="16">
        <v>2</v>
      </c>
      <c r="E73" s="39">
        <f>$K$2</f>
        <v>79.75</v>
      </c>
      <c r="F73" s="39">
        <f>D73*E73</f>
        <v>159.5</v>
      </c>
      <c r="G73" s="40">
        <f>'Rate Sheet'!B17</f>
        <v>195</v>
      </c>
      <c r="H73" s="13"/>
      <c r="I73" s="39">
        <f>D73*G73</f>
        <v>390</v>
      </c>
      <c r="J73" s="121"/>
      <c r="K73" s="120"/>
    </row>
    <row r="74" spans="1:19" x14ac:dyDescent="0.15">
      <c r="A74" s="35" t="s">
        <v>76</v>
      </c>
      <c r="B74" s="14">
        <v>1</v>
      </c>
      <c r="C74" s="14">
        <v>2</v>
      </c>
      <c r="D74" s="18">
        <v>2</v>
      </c>
      <c r="E74" s="41">
        <f>$K$2</f>
        <v>79.75</v>
      </c>
      <c r="F74" s="41">
        <f>D74*E74</f>
        <v>159.5</v>
      </c>
      <c r="G74" s="42">
        <f>'Rate Sheet'!B17</f>
        <v>195</v>
      </c>
      <c r="H74" s="14"/>
      <c r="I74" s="41">
        <f>D74*G74</f>
        <v>390</v>
      </c>
      <c r="J74" s="135"/>
      <c r="K74" s="124"/>
    </row>
    <row r="75" spans="1:19" x14ac:dyDescent="0.15">
      <c r="A75" s="59" t="s">
        <v>115</v>
      </c>
      <c r="B75" s="48"/>
      <c r="C75" s="49"/>
      <c r="D75" s="48">
        <v>0</v>
      </c>
      <c r="E75" s="53" t="s">
        <v>116</v>
      </c>
      <c r="F75" s="50">
        <f>SUM(F43:F74)</f>
        <v>3135.25</v>
      </c>
      <c r="G75" s="49" t="s">
        <v>79</v>
      </c>
      <c r="H75" s="48" t="s">
        <v>73</v>
      </c>
      <c r="I75" s="50">
        <f>SUM(I43:I74)</f>
        <v>7680</v>
      </c>
      <c r="J75" s="50" t="s">
        <v>80</v>
      </c>
      <c r="K75" s="48"/>
    </row>
    <row r="76" spans="1:19" x14ac:dyDescent="0.15">
      <c r="A76" s="133"/>
      <c r="B76" s="120"/>
      <c r="C76" s="120"/>
      <c r="D76" s="120"/>
      <c r="E76" s="127"/>
      <c r="F76" s="127"/>
      <c r="G76" s="120"/>
      <c r="H76" s="120"/>
      <c r="I76" s="127"/>
      <c r="J76" s="120"/>
      <c r="K76" s="120"/>
      <c r="N76" s="1"/>
      <c r="S76" s="1"/>
    </row>
    <row r="77" spans="1:19" ht="20" customHeight="1" x14ac:dyDescent="0.2">
      <c r="A77" s="126" t="s">
        <v>117</v>
      </c>
      <c r="B77" s="120"/>
      <c r="C77" s="120"/>
      <c r="D77" s="120"/>
      <c r="E77" s="127"/>
      <c r="F77" s="127"/>
      <c r="G77" s="120"/>
      <c r="H77" s="120"/>
      <c r="I77" s="127"/>
      <c r="J77" s="120"/>
      <c r="K77" s="120"/>
    </row>
    <row r="78" spans="1:19" x14ac:dyDescent="0.15">
      <c r="A78" s="6" t="s">
        <v>118</v>
      </c>
      <c r="B78" s="6"/>
      <c r="C78" s="10"/>
      <c r="D78" s="16">
        <v>1</v>
      </c>
      <c r="E78" s="1">
        <f t="shared" ref="E78:E85" si="5">$K$3</f>
        <v>30.5</v>
      </c>
      <c r="F78" s="1">
        <f t="shared" ref="F78:F85" si="6">D78*E78</f>
        <v>30.5</v>
      </c>
      <c r="G78" s="23">
        <f>'Rate Sheet'!B24</f>
        <v>110</v>
      </c>
      <c r="I78" s="1">
        <f t="shared" ref="I78:I85" si="7">D78*G78</f>
        <v>110</v>
      </c>
      <c r="J78" s="119"/>
      <c r="K78" s="120"/>
    </row>
    <row r="79" spans="1:19" x14ac:dyDescent="0.15">
      <c r="A79" s="6" t="s">
        <v>119</v>
      </c>
      <c r="B79" s="6"/>
      <c r="C79" s="10"/>
      <c r="D79" s="16">
        <v>2</v>
      </c>
      <c r="E79" s="1">
        <f t="shared" si="5"/>
        <v>30.5</v>
      </c>
      <c r="F79" s="1">
        <f t="shared" si="6"/>
        <v>61</v>
      </c>
      <c r="G79" s="23">
        <f>'Rate Sheet'!B23</f>
        <v>110</v>
      </c>
      <c r="I79" s="1">
        <f t="shared" si="7"/>
        <v>220</v>
      </c>
      <c r="J79" s="119"/>
      <c r="K79" s="120"/>
    </row>
    <row r="80" spans="1:19" x14ac:dyDescent="0.15">
      <c r="A80" s="6" t="s">
        <v>120</v>
      </c>
      <c r="B80" s="6"/>
      <c r="C80" s="10"/>
      <c r="D80" s="16">
        <v>6</v>
      </c>
      <c r="E80" s="1">
        <f t="shared" si="5"/>
        <v>30.5</v>
      </c>
      <c r="F80" s="1">
        <f t="shared" si="6"/>
        <v>183</v>
      </c>
      <c r="G80" s="23">
        <f>'Rate Sheet'!B23</f>
        <v>110</v>
      </c>
      <c r="I80" s="1">
        <f t="shared" si="7"/>
        <v>660</v>
      </c>
      <c r="J80" s="119"/>
      <c r="K80" s="120"/>
    </row>
    <row r="81" spans="1:19" x14ac:dyDescent="0.15">
      <c r="A81" s="6" t="s">
        <v>121</v>
      </c>
      <c r="B81" s="6"/>
      <c r="C81" s="10"/>
      <c r="D81" s="16">
        <v>14</v>
      </c>
      <c r="E81" s="1">
        <f t="shared" si="5"/>
        <v>30.5</v>
      </c>
      <c r="F81" s="1">
        <f t="shared" si="6"/>
        <v>427</v>
      </c>
      <c r="G81" s="23">
        <f>'Rate Sheet'!B23</f>
        <v>110</v>
      </c>
      <c r="I81" s="1">
        <f t="shared" si="7"/>
        <v>1540</v>
      </c>
      <c r="J81" s="119"/>
      <c r="K81" s="120"/>
    </row>
    <row r="82" spans="1:19" x14ac:dyDescent="0.15">
      <c r="A82" s="6" t="s">
        <v>122</v>
      </c>
      <c r="B82" s="6"/>
      <c r="C82" s="10"/>
      <c r="D82" s="16">
        <v>2</v>
      </c>
      <c r="E82" s="1">
        <f t="shared" si="5"/>
        <v>30.5</v>
      </c>
      <c r="F82" s="1">
        <f t="shared" si="6"/>
        <v>61</v>
      </c>
      <c r="G82" s="23">
        <f>'Rate Sheet'!B23</f>
        <v>110</v>
      </c>
      <c r="I82" s="1">
        <f t="shared" si="7"/>
        <v>220</v>
      </c>
      <c r="J82" s="119"/>
      <c r="K82" s="120"/>
    </row>
    <row r="83" spans="1:19" x14ac:dyDescent="0.15">
      <c r="A83" s="6" t="s">
        <v>123</v>
      </c>
      <c r="B83" s="6"/>
      <c r="C83" s="10"/>
      <c r="D83" s="16">
        <v>1</v>
      </c>
      <c r="E83" s="1">
        <f t="shared" si="5"/>
        <v>30.5</v>
      </c>
      <c r="F83" s="1">
        <f t="shared" si="6"/>
        <v>30.5</v>
      </c>
      <c r="G83" s="23">
        <f>'Rate Sheet'!B24</f>
        <v>110</v>
      </c>
      <c r="I83" s="1">
        <f t="shared" si="7"/>
        <v>110</v>
      </c>
      <c r="J83" s="119"/>
      <c r="K83" s="120"/>
    </row>
    <row r="84" spans="1:19" x14ac:dyDescent="0.15">
      <c r="A84" s="6" t="s">
        <v>124</v>
      </c>
      <c r="B84" s="6"/>
      <c r="C84" s="10"/>
      <c r="D84" s="16">
        <v>1</v>
      </c>
      <c r="E84" s="1">
        <f t="shared" si="5"/>
        <v>30.5</v>
      </c>
      <c r="F84" s="1">
        <f t="shared" si="6"/>
        <v>30.5</v>
      </c>
      <c r="G84" s="23">
        <f>'Rate Sheet'!B24</f>
        <v>110</v>
      </c>
      <c r="I84" s="1">
        <f t="shared" si="7"/>
        <v>110</v>
      </c>
      <c r="J84" s="119"/>
      <c r="K84" s="120"/>
    </row>
    <row r="85" spans="1:19" x14ac:dyDescent="0.15">
      <c r="A85" s="35" t="s">
        <v>76</v>
      </c>
      <c r="B85" s="6"/>
      <c r="C85" s="10"/>
      <c r="D85" s="16">
        <v>0</v>
      </c>
      <c r="E85" s="1">
        <f t="shared" si="5"/>
        <v>30.5</v>
      </c>
      <c r="F85" s="1">
        <f t="shared" si="6"/>
        <v>0</v>
      </c>
      <c r="G85" s="23">
        <f>'Rate Sheet'!B24</f>
        <v>110</v>
      </c>
      <c r="I85" s="1">
        <f t="shared" si="7"/>
        <v>0</v>
      </c>
      <c r="J85" s="128"/>
      <c r="K85" s="124"/>
    </row>
    <row r="86" spans="1:19" x14ac:dyDescent="0.15">
      <c r="A86" s="59" t="s">
        <v>125</v>
      </c>
      <c r="B86" s="46"/>
      <c r="C86" s="51"/>
      <c r="D86" s="46">
        <v>0</v>
      </c>
      <c r="E86" s="52" t="s">
        <v>116</v>
      </c>
      <c r="F86" s="43">
        <f>SUM(F78:F85)</f>
        <v>823.5</v>
      </c>
      <c r="G86" s="51" t="s">
        <v>79</v>
      </c>
      <c r="H86" s="46"/>
      <c r="I86" s="43">
        <f>SUM(I78:I85)</f>
        <v>2970</v>
      </c>
      <c r="J86" s="50" t="s">
        <v>80</v>
      </c>
      <c r="K86" s="48"/>
    </row>
    <row r="87" spans="1:19" x14ac:dyDescent="0.15">
      <c r="A87" s="133"/>
      <c r="B87" s="120"/>
      <c r="C87" s="120"/>
      <c r="D87" s="120"/>
      <c r="E87" s="127"/>
      <c r="F87" s="127"/>
      <c r="G87" s="120"/>
      <c r="H87" s="120"/>
      <c r="I87" s="127"/>
      <c r="J87" s="120"/>
      <c r="K87" s="120"/>
      <c r="N87" s="1"/>
      <c r="S87" s="1"/>
    </row>
    <row r="88" spans="1:19" ht="20" customHeight="1" x14ac:dyDescent="0.2">
      <c r="A88" s="126" t="s">
        <v>126</v>
      </c>
      <c r="B88" s="120"/>
      <c r="C88" s="120"/>
      <c r="D88" s="120"/>
      <c r="E88" s="127"/>
      <c r="F88" s="127"/>
      <c r="G88" s="120"/>
      <c r="H88" s="120"/>
      <c r="I88" s="127"/>
      <c r="J88" s="120"/>
      <c r="K88" s="120"/>
    </row>
    <row r="89" spans="1:19" x14ac:dyDescent="0.15">
      <c r="A89" s="6" t="s">
        <v>127</v>
      </c>
      <c r="B89" s="6"/>
      <c r="C89" s="10"/>
      <c r="D89" s="16">
        <v>0.5</v>
      </c>
      <c r="E89" s="1">
        <f t="shared" ref="E89:E94" si="8">$K$2</f>
        <v>79.75</v>
      </c>
      <c r="F89" s="1">
        <f t="shared" ref="F89:F94" si="9">D89*E89</f>
        <v>39.875</v>
      </c>
      <c r="G89" s="23">
        <f>'Rate Sheet'!B17</f>
        <v>195</v>
      </c>
      <c r="I89" s="1">
        <f t="shared" ref="I89:I94" si="10">D89*G89</f>
        <v>97.5</v>
      </c>
      <c r="J89" s="119"/>
      <c r="K89" s="120"/>
    </row>
    <row r="90" spans="1:19" x14ac:dyDescent="0.15">
      <c r="A90" s="6" t="s">
        <v>128</v>
      </c>
      <c r="B90" s="6"/>
      <c r="C90" s="10"/>
      <c r="D90" s="16">
        <v>1</v>
      </c>
      <c r="E90" s="1">
        <f t="shared" si="8"/>
        <v>79.75</v>
      </c>
      <c r="F90" s="1">
        <f t="shared" si="9"/>
        <v>79.75</v>
      </c>
      <c r="G90" s="23">
        <f>'Rate Sheet'!B17</f>
        <v>195</v>
      </c>
      <c r="I90" s="1">
        <f t="shared" si="10"/>
        <v>195</v>
      </c>
      <c r="J90" s="119"/>
      <c r="K90" s="120"/>
    </row>
    <row r="91" spans="1:19" x14ac:dyDescent="0.15">
      <c r="A91" s="6" t="s">
        <v>129</v>
      </c>
      <c r="B91" s="6"/>
      <c r="C91" s="10"/>
      <c r="D91" s="16">
        <v>0.5</v>
      </c>
      <c r="E91" s="1">
        <f t="shared" si="8"/>
        <v>79.75</v>
      </c>
      <c r="F91" s="1">
        <f t="shared" si="9"/>
        <v>39.875</v>
      </c>
      <c r="G91" s="23">
        <f>'Rate Sheet'!B18</f>
        <v>215</v>
      </c>
      <c r="I91" s="1">
        <f t="shared" si="10"/>
        <v>107.5</v>
      </c>
      <c r="J91" s="119"/>
      <c r="K91" s="120"/>
    </row>
    <row r="92" spans="1:19" x14ac:dyDescent="0.15">
      <c r="A92" s="6" t="s">
        <v>130</v>
      </c>
      <c r="B92" s="6"/>
      <c r="C92" s="10"/>
      <c r="D92" s="16">
        <v>1</v>
      </c>
      <c r="E92" s="1">
        <f t="shared" si="8"/>
        <v>79.75</v>
      </c>
      <c r="F92" s="1">
        <f t="shared" si="9"/>
        <v>79.75</v>
      </c>
      <c r="G92" s="23">
        <f>'Rate Sheet'!B24</f>
        <v>110</v>
      </c>
      <c r="I92" s="1">
        <f t="shared" si="10"/>
        <v>110</v>
      </c>
      <c r="J92" s="119"/>
      <c r="K92" s="120"/>
    </row>
    <row r="93" spans="1:19" x14ac:dyDescent="0.15">
      <c r="A93" s="6" t="s">
        <v>131</v>
      </c>
      <c r="B93" s="6"/>
      <c r="C93" s="10"/>
      <c r="D93" s="16">
        <v>2</v>
      </c>
      <c r="E93" s="1">
        <f t="shared" si="8"/>
        <v>79.75</v>
      </c>
      <c r="F93" s="1">
        <f t="shared" si="9"/>
        <v>159.5</v>
      </c>
      <c r="G93" s="23">
        <f>'Rate Sheet'!B23</f>
        <v>110</v>
      </c>
      <c r="I93" s="1">
        <f t="shared" si="10"/>
        <v>220</v>
      </c>
      <c r="J93" s="119"/>
      <c r="K93" s="120"/>
    </row>
    <row r="94" spans="1:19" x14ac:dyDescent="0.15">
      <c r="A94" s="35" t="s">
        <v>132</v>
      </c>
      <c r="B94" s="6"/>
      <c r="C94" s="10"/>
      <c r="D94" s="16">
        <v>0</v>
      </c>
      <c r="E94" s="1">
        <f t="shared" si="8"/>
        <v>79.75</v>
      </c>
      <c r="F94" s="1">
        <f t="shared" si="9"/>
        <v>0</v>
      </c>
      <c r="G94" s="23">
        <f>'Rate Sheet'!B17</f>
        <v>195</v>
      </c>
      <c r="I94" s="1">
        <f t="shared" si="10"/>
        <v>0</v>
      </c>
      <c r="J94" s="128"/>
      <c r="K94" s="124"/>
    </row>
    <row r="95" spans="1:19" x14ac:dyDescent="0.15">
      <c r="A95" s="64" t="s">
        <v>133</v>
      </c>
      <c r="B95" s="54"/>
      <c r="C95" s="55"/>
      <c r="D95" s="54">
        <v>0</v>
      </c>
      <c r="E95" s="56" t="s">
        <v>116</v>
      </c>
      <c r="F95" s="56">
        <f>SUM(F89:F94)</f>
        <v>398.75</v>
      </c>
      <c r="G95" s="54" t="s">
        <v>79</v>
      </c>
      <c r="H95" s="54"/>
      <c r="I95" s="56">
        <f>SUM(I89:I94)</f>
        <v>730</v>
      </c>
      <c r="J95" s="57" t="s">
        <v>80</v>
      </c>
      <c r="K95" s="58"/>
    </row>
    <row r="96" spans="1:19" x14ac:dyDescent="0.15">
      <c r="A96" s="133"/>
      <c r="B96" s="120"/>
      <c r="C96" s="120"/>
      <c r="D96" s="120"/>
      <c r="E96" s="127"/>
      <c r="F96" s="127"/>
      <c r="G96" s="120"/>
      <c r="H96" s="120"/>
      <c r="I96" s="127"/>
      <c r="J96" s="120"/>
      <c r="K96" s="120"/>
    </row>
    <row r="97" spans="1:11" ht="20" customHeight="1" x14ac:dyDescent="0.2">
      <c r="A97" s="60" t="s">
        <v>134</v>
      </c>
      <c r="B97" s="61"/>
      <c r="C97" s="61"/>
      <c r="D97" s="62">
        <v>0</v>
      </c>
      <c r="E97" s="63"/>
      <c r="F97" s="63"/>
      <c r="G97" s="62"/>
      <c r="H97" s="62"/>
      <c r="I97" s="63"/>
      <c r="J97" s="63"/>
      <c r="K97" s="63"/>
    </row>
    <row r="98" spans="1:11" x14ac:dyDescent="0.15">
      <c r="A98" s="6" t="s">
        <v>135</v>
      </c>
      <c r="B98" s="6"/>
      <c r="C98" s="6"/>
      <c r="D98" s="16">
        <v>0</v>
      </c>
      <c r="E98" s="1">
        <f>$K$2</f>
        <v>79.75</v>
      </c>
      <c r="F98" s="1">
        <f t="shared" ref="F98:F104" si="11">D98*E98</f>
        <v>0</v>
      </c>
      <c r="G98" s="24">
        <f>'Rate Sheet'!B19</f>
        <v>235</v>
      </c>
      <c r="I98" s="1">
        <f t="shared" ref="I98:I104" si="12">D98*G98</f>
        <v>0</v>
      </c>
      <c r="J98" s="119"/>
      <c r="K98" s="120"/>
    </row>
    <row r="99" spans="1:11" x14ac:dyDescent="0.15">
      <c r="A99" s="6" t="s">
        <v>136</v>
      </c>
      <c r="B99" s="6"/>
      <c r="C99" s="6"/>
      <c r="D99" s="16">
        <v>0</v>
      </c>
      <c r="E99" s="1">
        <f>$K$2</f>
        <v>79.75</v>
      </c>
      <c r="F99" s="1">
        <f t="shared" si="11"/>
        <v>0</v>
      </c>
      <c r="G99" s="23">
        <f>'Rate Sheet'!B19</f>
        <v>235</v>
      </c>
      <c r="I99" s="1">
        <f t="shared" si="12"/>
        <v>0</v>
      </c>
      <c r="J99" s="119"/>
      <c r="K99" s="120"/>
    </row>
    <row r="100" spans="1:11" x14ac:dyDescent="0.15">
      <c r="A100" s="6" t="s">
        <v>137</v>
      </c>
      <c r="B100" s="6"/>
      <c r="C100" s="6"/>
      <c r="D100" s="16">
        <v>0</v>
      </c>
      <c r="E100" s="1">
        <f>$K$2</f>
        <v>79.75</v>
      </c>
      <c r="F100" s="1">
        <f t="shared" si="11"/>
        <v>0</v>
      </c>
      <c r="G100" s="23">
        <f>'Rate Sheet'!C18</f>
        <v>255</v>
      </c>
      <c r="I100" s="1">
        <f t="shared" si="12"/>
        <v>0</v>
      </c>
      <c r="J100" s="119"/>
      <c r="K100" s="120"/>
    </row>
    <row r="101" spans="1:11" x14ac:dyDescent="0.15">
      <c r="A101" s="6" t="s">
        <v>138</v>
      </c>
      <c r="C101" s="11"/>
      <c r="D101" s="16">
        <v>0</v>
      </c>
      <c r="E101" s="1">
        <f>$K$2</f>
        <v>79.75</v>
      </c>
      <c r="F101" s="1">
        <f t="shared" si="11"/>
        <v>0</v>
      </c>
      <c r="G101" s="23">
        <f>'Rate Sheet'!C19</f>
        <v>270</v>
      </c>
      <c r="I101" s="1">
        <f t="shared" si="12"/>
        <v>0</v>
      </c>
      <c r="J101" s="119"/>
      <c r="K101" s="120"/>
    </row>
    <row r="102" spans="1:11" x14ac:dyDescent="0.15">
      <c r="A102" s="6" t="s">
        <v>139</v>
      </c>
      <c r="B102" s="6"/>
      <c r="C102" s="6"/>
      <c r="D102" s="16">
        <v>0</v>
      </c>
      <c r="E102" s="1">
        <f>$K$3</f>
        <v>30.5</v>
      </c>
      <c r="F102" s="1">
        <f t="shared" si="11"/>
        <v>0</v>
      </c>
      <c r="G102" s="23">
        <f>'Rate Sheet'!B24</f>
        <v>110</v>
      </c>
      <c r="I102" s="1">
        <f t="shared" si="12"/>
        <v>0</v>
      </c>
      <c r="J102" s="119"/>
      <c r="K102" s="120"/>
    </row>
    <row r="103" spans="1:11" x14ac:dyDescent="0.15">
      <c r="A103" s="6" t="s">
        <v>140</v>
      </c>
      <c r="B103" s="6"/>
      <c r="C103" s="6"/>
      <c r="D103" s="16">
        <v>0</v>
      </c>
      <c r="E103" s="1">
        <f>$K$3</f>
        <v>30.5</v>
      </c>
      <c r="F103" s="1">
        <f t="shared" si="11"/>
        <v>0</v>
      </c>
      <c r="G103" s="23">
        <f>'Rate Sheet'!C16</f>
        <v>150</v>
      </c>
      <c r="I103" s="1">
        <f t="shared" si="12"/>
        <v>0</v>
      </c>
      <c r="J103" s="119"/>
      <c r="K103" s="120"/>
    </row>
    <row r="104" spans="1:11" x14ac:dyDescent="0.15">
      <c r="A104" s="6" t="s">
        <v>141</v>
      </c>
      <c r="C104" s="11"/>
      <c r="D104" s="16">
        <v>0</v>
      </c>
      <c r="E104" s="1">
        <v>62</v>
      </c>
      <c r="F104" s="1">
        <f t="shared" si="11"/>
        <v>0</v>
      </c>
      <c r="G104" s="23">
        <f>'Rate Sheet'!B19</f>
        <v>235</v>
      </c>
      <c r="I104" s="1">
        <f t="shared" si="12"/>
        <v>0</v>
      </c>
      <c r="J104" s="119"/>
      <c r="K104" s="120"/>
    </row>
    <row r="105" spans="1:11" x14ac:dyDescent="0.15">
      <c r="C105" s="11"/>
      <c r="D105" s="70"/>
      <c r="G105" s="23"/>
      <c r="J105" s="119"/>
      <c r="K105" s="120"/>
    </row>
    <row r="106" spans="1:11" x14ac:dyDescent="0.15">
      <c r="A106" s="6" t="s">
        <v>142</v>
      </c>
      <c r="B106" s="16">
        <v>0</v>
      </c>
      <c r="C106" s="6" t="s">
        <v>143</v>
      </c>
      <c r="D106">
        <v>0</v>
      </c>
      <c r="E106" s="1">
        <f>$K$2</f>
        <v>79.75</v>
      </c>
      <c r="F106" s="1">
        <f t="shared" ref="F106:F112" si="13">B106*E106</f>
        <v>0</v>
      </c>
      <c r="G106" s="1">
        <f>'Rate Sheet'!B23</f>
        <v>110</v>
      </c>
      <c r="I106" s="1">
        <f>B106*G106</f>
        <v>0</v>
      </c>
      <c r="J106" s="119"/>
      <c r="K106" s="120"/>
    </row>
    <row r="107" spans="1:11" x14ac:dyDescent="0.15">
      <c r="A107" s="6" t="s">
        <v>144</v>
      </c>
      <c r="B107" s="12">
        <v>0</v>
      </c>
      <c r="C107" s="6" t="s">
        <v>145</v>
      </c>
      <c r="D107">
        <v>0</v>
      </c>
      <c r="E107" s="113">
        <v>0.65500000000000003</v>
      </c>
      <c r="F107" s="1">
        <f t="shared" si="13"/>
        <v>0</v>
      </c>
      <c r="G107">
        <v>1</v>
      </c>
      <c r="I107" s="1">
        <f t="shared" ref="I107:I112" si="14">F107*G107</f>
        <v>0</v>
      </c>
      <c r="J107" s="119"/>
      <c r="K107" s="120"/>
    </row>
    <row r="108" spans="1:11" x14ac:dyDescent="0.15">
      <c r="A108" s="6" t="s">
        <v>146</v>
      </c>
      <c r="B108" s="12">
        <v>0</v>
      </c>
      <c r="C108" s="6" t="s">
        <v>147</v>
      </c>
      <c r="D108" s="70">
        <v>0</v>
      </c>
      <c r="E108" s="1">
        <v>500</v>
      </c>
      <c r="F108" s="1">
        <f t="shared" si="13"/>
        <v>0</v>
      </c>
      <c r="G108">
        <v>1</v>
      </c>
      <c r="I108" s="1">
        <f t="shared" si="14"/>
        <v>0</v>
      </c>
      <c r="J108" s="119"/>
      <c r="K108" s="120"/>
    </row>
    <row r="109" spans="1:11" x14ac:dyDescent="0.15">
      <c r="A109" s="6" t="s">
        <v>148</v>
      </c>
      <c r="B109" s="12">
        <v>0</v>
      </c>
      <c r="C109" s="6" t="s">
        <v>149</v>
      </c>
      <c r="D109">
        <v>0</v>
      </c>
      <c r="E109" s="1">
        <v>60</v>
      </c>
      <c r="F109" s="1">
        <f t="shared" si="13"/>
        <v>0</v>
      </c>
      <c r="G109">
        <v>1</v>
      </c>
      <c r="I109" s="1">
        <f t="shared" si="14"/>
        <v>0</v>
      </c>
      <c r="J109" s="119"/>
      <c r="K109" s="120"/>
    </row>
    <row r="110" spans="1:11" x14ac:dyDescent="0.15">
      <c r="A110" s="6" t="s">
        <v>150</v>
      </c>
      <c r="B110" s="12">
        <v>0</v>
      </c>
      <c r="C110" s="6" t="s">
        <v>149</v>
      </c>
      <c r="D110">
        <v>0</v>
      </c>
      <c r="E110" s="1">
        <v>75</v>
      </c>
      <c r="F110" s="1">
        <f t="shared" si="13"/>
        <v>0</v>
      </c>
      <c r="G110">
        <v>1</v>
      </c>
      <c r="I110" s="1">
        <f t="shared" si="14"/>
        <v>0</v>
      </c>
      <c r="J110" s="119"/>
      <c r="K110" s="120"/>
    </row>
    <row r="111" spans="1:11" x14ac:dyDescent="0.15">
      <c r="A111" s="6" t="s">
        <v>151</v>
      </c>
      <c r="B111" s="12">
        <v>0</v>
      </c>
      <c r="C111" s="6" t="s">
        <v>152</v>
      </c>
      <c r="D111">
        <v>0</v>
      </c>
      <c r="E111" s="1">
        <v>120</v>
      </c>
      <c r="F111" s="1">
        <f t="shared" si="13"/>
        <v>0</v>
      </c>
      <c r="G111">
        <v>1</v>
      </c>
      <c r="I111" s="1">
        <f t="shared" si="14"/>
        <v>0</v>
      </c>
      <c r="J111" s="119"/>
      <c r="K111" s="120"/>
    </row>
    <row r="112" spans="1:11" x14ac:dyDescent="0.15">
      <c r="A112" s="6" t="s">
        <v>153</v>
      </c>
      <c r="B112" s="12">
        <v>0</v>
      </c>
      <c r="C112" s="6" t="s">
        <v>154</v>
      </c>
      <c r="D112">
        <v>0</v>
      </c>
      <c r="E112" s="1">
        <v>50</v>
      </c>
      <c r="F112" s="1">
        <f t="shared" si="13"/>
        <v>0</v>
      </c>
      <c r="G112">
        <v>1</v>
      </c>
      <c r="I112" s="1">
        <f t="shared" si="14"/>
        <v>0</v>
      </c>
      <c r="J112" s="119"/>
      <c r="K112" s="120"/>
    </row>
    <row r="113" spans="1:11" x14ac:dyDescent="0.15">
      <c r="A113" s="6"/>
      <c r="B113" s="88"/>
      <c r="C113" s="6"/>
      <c r="J113" s="119"/>
      <c r="K113" s="120"/>
    </row>
    <row r="114" spans="1:11" x14ac:dyDescent="0.15">
      <c r="A114" s="6" t="s">
        <v>155</v>
      </c>
      <c r="B114" s="6"/>
      <c r="C114" s="6"/>
      <c r="D114">
        <v>0</v>
      </c>
      <c r="E114" s="89"/>
      <c r="F114" s="16">
        <v>0</v>
      </c>
      <c r="G114">
        <v>1</v>
      </c>
      <c r="I114" s="1">
        <f>F114*G114</f>
        <v>0</v>
      </c>
      <c r="J114" s="119"/>
      <c r="K114" s="120"/>
    </row>
    <row r="115" spans="1:11" x14ac:dyDescent="0.15">
      <c r="A115" s="35" t="s">
        <v>156</v>
      </c>
      <c r="B115" s="6"/>
      <c r="C115" s="6"/>
      <c r="D115">
        <v>0</v>
      </c>
      <c r="E115" s="89"/>
      <c r="F115" s="16">
        <v>0</v>
      </c>
      <c r="G115">
        <v>1</v>
      </c>
      <c r="I115" s="1">
        <f>F115*G115</f>
        <v>0</v>
      </c>
      <c r="J115" s="128"/>
      <c r="K115" s="124"/>
    </row>
    <row r="116" spans="1:11" x14ac:dyDescent="0.15">
      <c r="A116" s="64" t="s">
        <v>157</v>
      </c>
      <c r="B116" s="54"/>
      <c r="C116" s="54"/>
      <c r="D116" s="54">
        <v>0</v>
      </c>
      <c r="E116" s="56" t="s">
        <v>116</v>
      </c>
      <c r="F116" s="56">
        <f>SUM(F98:F115)</f>
        <v>0</v>
      </c>
      <c r="G116" s="54" t="s">
        <v>79</v>
      </c>
      <c r="H116" s="54"/>
      <c r="I116" s="56">
        <f>SUM(I98:I115)</f>
        <v>0</v>
      </c>
      <c r="J116" s="57" t="s">
        <v>80</v>
      </c>
      <c r="K116" s="57"/>
    </row>
    <row r="117" spans="1:11" x14ac:dyDescent="0.15">
      <c r="A117" s="129"/>
      <c r="B117" s="120"/>
      <c r="C117" s="120"/>
      <c r="D117" s="120"/>
      <c r="E117" s="127"/>
      <c r="F117" s="127"/>
      <c r="G117" s="120"/>
      <c r="H117" s="120"/>
      <c r="I117" s="127"/>
      <c r="J117" s="120"/>
      <c r="K117" s="120"/>
    </row>
    <row r="118" spans="1:11" ht="20" customHeight="1" x14ac:dyDescent="0.2">
      <c r="A118" s="126" t="s">
        <v>158</v>
      </c>
      <c r="B118" s="120"/>
      <c r="C118" s="120"/>
      <c r="D118" s="120"/>
      <c r="E118" s="127"/>
      <c r="F118" s="127"/>
      <c r="G118" s="120"/>
      <c r="H118" s="120"/>
      <c r="I118" s="127"/>
      <c r="J118" s="120"/>
      <c r="K118" s="120"/>
    </row>
    <row r="119" spans="1:11" ht="12.75" customHeight="1" x14ac:dyDescent="0.15">
      <c r="A119" s="6" t="s">
        <v>159</v>
      </c>
      <c r="B119" s="6"/>
      <c r="C119" s="6"/>
      <c r="D119" s="17">
        <v>0</v>
      </c>
      <c r="E119" s="1">
        <f>$K$2</f>
        <v>79.75</v>
      </c>
      <c r="F119" s="1">
        <f>D119*E119</f>
        <v>0</v>
      </c>
      <c r="G119" s="23">
        <f>'Rate Sheet'!B19</f>
        <v>235</v>
      </c>
      <c r="I119" s="1">
        <f>D119*G119</f>
        <v>0</v>
      </c>
      <c r="J119" s="119"/>
      <c r="K119" s="120"/>
    </row>
    <row r="120" spans="1:11" ht="12.75" customHeight="1" x14ac:dyDescent="0.15">
      <c r="A120" s="6" t="s">
        <v>160</v>
      </c>
      <c r="B120" s="6"/>
      <c r="C120" s="6"/>
      <c r="D120" s="17">
        <v>0</v>
      </c>
      <c r="E120" s="1">
        <f>$K$2</f>
        <v>79.75</v>
      </c>
      <c r="F120" s="1">
        <f>D120*E120</f>
        <v>0</v>
      </c>
      <c r="G120" s="23">
        <f>'Rate Sheet'!B19</f>
        <v>235</v>
      </c>
      <c r="I120" s="1">
        <f>D120*G120</f>
        <v>0</v>
      </c>
      <c r="J120" s="119"/>
      <c r="K120" s="120"/>
    </row>
    <row r="121" spans="1:11" ht="12.75" customHeight="1" x14ac:dyDescent="0.15">
      <c r="A121" s="6" t="s">
        <v>161</v>
      </c>
      <c r="B121" s="6"/>
      <c r="C121" s="6"/>
      <c r="D121" s="17">
        <v>0</v>
      </c>
      <c r="E121" s="1">
        <f>$K$2</f>
        <v>79.75</v>
      </c>
      <c r="F121" s="1">
        <f>D121*E121</f>
        <v>0</v>
      </c>
      <c r="G121" s="23">
        <f>'Rate Sheet'!C18</f>
        <v>255</v>
      </c>
      <c r="I121" s="1">
        <f>D121*G121</f>
        <v>0</v>
      </c>
      <c r="J121" s="119"/>
      <c r="K121" s="120"/>
    </row>
    <row r="122" spans="1:11" ht="12.75" customHeight="1" x14ac:dyDescent="0.15">
      <c r="A122" s="6" t="s">
        <v>142</v>
      </c>
      <c r="B122" s="16">
        <v>0</v>
      </c>
      <c r="C122" s="6" t="s">
        <v>143</v>
      </c>
      <c r="D122">
        <v>0</v>
      </c>
      <c r="E122" s="1">
        <f>$K$2</f>
        <v>79.75</v>
      </c>
      <c r="F122" s="1">
        <f t="shared" ref="F122:F128" si="15">B122*E122</f>
        <v>0</v>
      </c>
      <c r="G122" s="118">
        <f>'Rate Sheet'!B23</f>
        <v>110</v>
      </c>
      <c r="I122" s="1">
        <f>B122*G122</f>
        <v>0</v>
      </c>
      <c r="J122" s="119"/>
      <c r="K122" s="120"/>
    </row>
    <row r="123" spans="1:11" ht="12.75" customHeight="1" x14ac:dyDescent="0.15">
      <c r="A123" s="6" t="s">
        <v>162</v>
      </c>
      <c r="B123" s="12">
        <v>0</v>
      </c>
      <c r="C123" s="6" t="s">
        <v>145</v>
      </c>
      <c r="D123">
        <v>0</v>
      </c>
      <c r="E123" s="1">
        <v>0.63</v>
      </c>
      <c r="F123" s="1">
        <f t="shared" si="15"/>
        <v>0</v>
      </c>
      <c r="G123">
        <v>1</v>
      </c>
      <c r="I123" s="1">
        <f t="shared" ref="I123:I128" si="16">F123*G123</f>
        <v>0</v>
      </c>
      <c r="J123" s="119"/>
      <c r="K123" s="120"/>
    </row>
    <row r="124" spans="1:11" x14ac:dyDescent="0.15">
      <c r="A124" s="6" t="s">
        <v>146</v>
      </c>
      <c r="B124" s="12">
        <v>0</v>
      </c>
      <c r="C124" s="6" t="s">
        <v>147</v>
      </c>
      <c r="D124" s="70">
        <v>0</v>
      </c>
      <c r="E124" s="1">
        <v>500</v>
      </c>
      <c r="F124" s="1">
        <f t="shared" si="15"/>
        <v>0</v>
      </c>
      <c r="G124">
        <v>1</v>
      </c>
      <c r="I124" s="1">
        <f t="shared" si="16"/>
        <v>0</v>
      </c>
      <c r="J124" s="119"/>
      <c r="K124" s="120"/>
    </row>
    <row r="125" spans="1:11" ht="12.75" customHeight="1" x14ac:dyDescent="0.15">
      <c r="A125" s="6" t="s">
        <v>148</v>
      </c>
      <c r="B125" s="12">
        <v>0</v>
      </c>
      <c r="C125" s="6" t="s">
        <v>149</v>
      </c>
      <c r="D125">
        <v>0</v>
      </c>
      <c r="E125" s="1">
        <v>60</v>
      </c>
      <c r="F125" s="1">
        <f t="shared" si="15"/>
        <v>0</v>
      </c>
      <c r="G125">
        <v>1</v>
      </c>
      <c r="I125" s="1">
        <f t="shared" si="16"/>
        <v>0</v>
      </c>
      <c r="J125" s="119"/>
      <c r="K125" s="120"/>
    </row>
    <row r="126" spans="1:11" ht="12.75" customHeight="1" x14ac:dyDescent="0.15">
      <c r="A126" s="6" t="s">
        <v>150</v>
      </c>
      <c r="B126" s="12">
        <v>0</v>
      </c>
      <c r="C126" s="6" t="s">
        <v>149</v>
      </c>
      <c r="D126">
        <v>0</v>
      </c>
      <c r="E126" s="1">
        <v>75</v>
      </c>
      <c r="F126" s="1">
        <f t="shared" si="15"/>
        <v>0</v>
      </c>
      <c r="G126">
        <v>1</v>
      </c>
      <c r="I126" s="1">
        <f t="shared" si="16"/>
        <v>0</v>
      </c>
      <c r="J126" s="119"/>
      <c r="K126" s="120"/>
    </row>
    <row r="127" spans="1:11" ht="12.75" customHeight="1" x14ac:dyDescent="0.15">
      <c r="A127" s="6" t="s">
        <v>151</v>
      </c>
      <c r="B127" s="12">
        <v>0</v>
      </c>
      <c r="C127" s="6" t="s">
        <v>152</v>
      </c>
      <c r="D127">
        <v>0</v>
      </c>
      <c r="E127" s="1">
        <v>120</v>
      </c>
      <c r="F127" s="1">
        <f t="shared" si="15"/>
        <v>0</v>
      </c>
      <c r="G127">
        <v>1</v>
      </c>
      <c r="I127" s="1">
        <f t="shared" si="16"/>
        <v>0</v>
      </c>
      <c r="J127" s="119"/>
      <c r="K127" s="120"/>
    </row>
    <row r="128" spans="1:11" ht="12.75" customHeight="1" x14ac:dyDescent="0.15">
      <c r="A128" s="35" t="s">
        <v>163</v>
      </c>
      <c r="B128" s="12">
        <v>0</v>
      </c>
      <c r="C128" s="6" t="s">
        <v>154</v>
      </c>
      <c r="D128">
        <v>0</v>
      </c>
      <c r="E128" s="1">
        <v>50</v>
      </c>
      <c r="F128" s="1">
        <f t="shared" si="15"/>
        <v>0</v>
      </c>
      <c r="G128">
        <v>1</v>
      </c>
      <c r="I128" s="1">
        <f t="shared" si="16"/>
        <v>0</v>
      </c>
      <c r="J128" s="128"/>
      <c r="K128" s="124"/>
    </row>
    <row r="129" spans="1:17" ht="12.75" customHeight="1" x14ac:dyDescent="0.15">
      <c r="A129" s="64" t="s">
        <v>164</v>
      </c>
      <c r="B129" s="54"/>
      <c r="C129" s="54"/>
      <c r="D129" s="54">
        <v>0</v>
      </c>
      <c r="E129" s="56" t="s">
        <v>116</v>
      </c>
      <c r="F129" s="56">
        <f>SUM(F119:F127)</f>
        <v>0</v>
      </c>
      <c r="G129" s="54" t="s">
        <v>79</v>
      </c>
      <c r="H129" s="54"/>
      <c r="I129" s="56">
        <f>SUM(I119:I127)</f>
        <v>0</v>
      </c>
      <c r="J129" s="57" t="s">
        <v>80</v>
      </c>
      <c r="K129" s="57"/>
    </row>
    <row r="130" spans="1:17" ht="12.75" customHeight="1" x14ac:dyDescent="0.15"/>
    <row r="131" spans="1:17" ht="12.75" customHeight="1" x14ac:dyDescent="0.15">
      <c r="A131" s="6" t="s">
        <v>165</v>
      </c>
      <c r="B131" s="6" t="s">
        <v>166</v>
      </c>
      <c r="D131">
        <v>0</v>
      </c>
      <c r="J131" s="1">
        <f>I39</f>
        <v>7264.0000000000009</v>
      </c>
    </row>
    <row r="132" spans="1:17" ht="12.75" customHeight="1" x14ac:dyDescent="0.15">
      <c r="A132" s="6" t="s">
        <v>167</v>
      </c>
      <c r="B132" s="6" t="s">
        <v>166</v>
      </c>
      <c r="D132">
        <v>0</v>
      </c>
      <c r="J132" s="1">
        <f>I75/I143</f>
        <v>548.57142857142856</v>
      </c>
    </row>
    <row r="133" spans="1:17" ht="12.75" customHeight="1" x14ac:dyDescent="0.15">
      <c r="A133" s="6" t="s">
        <v>168</v>
      </c>
      <c r="B133" s="6" t="s">
        <v>166</v>
      </c>
      <c r="D133">
        <v>0</v>
      </c>
      <c r="J133" s="1">
        <f>I86</f>
        <v>2970</v>
      </c>
    </row>
    <row r="134" spans="1:17" ht="12.75" customHeight="1" x14ac:dyDescent="0.15">
      <c r="A134" s="6" t="s">
        <v>133</v>
      </c>
      <c r="B134" s="6" t="s">
        <v>166</v>
      </c>
      <c r="D134">
        <v>0</v>
      </c>
      <c r="J134" s="1">
        <f>I95</f>
        <v>730</v>
      </c>
    </row>
    <row r="135" spans="1:17" ht="12.75" customHeight="1" x14ac:dyDescent="0.15">
      <c r="A135" s="6" t="s">
        <v>169</v>
      </c>
      <c r="B135" s="6" t="s">
        <v>166</v>
      </c>
      <c r="D135">
        <v>0</v>
      </c>
      <c r="J135" s="1">
        <f>I116/I143</f>
        <v>0</v>
      </c>
    </row>
    <row r="136" spans="1:17" ht="12.75" customHeight="1" x14ac:dyDescent="0.15">
      <c r="A136" s="6" t="s">
        <v>170</v>
      </c>
      <c r="B136" s="6" t="s">
        <v>166</v>
      </c>
      <c r="D136">
        <v>0</v>
      </c>
      <c r="J136" s="1">
        <f>I129/I143</f>
        <v>0</v>
      </c>
    </row>
    <row r="137" spans="1:17" ht="12.75" customHeight="1" x14ac:dyDescent="0.15">
      <c r="A137" s="75" t="s">
        <v>171</v>
      </c>
      <c r="B137" s="6" t="s">
        <v>166</v>
      </c>
      <c r="D137">
        <v>0</v>
      </c>
      <c r="I137" s="76">
        <v>0.12</v>
      </c>
      <c r="J137" s="77">
        <f>SUM(J131:J136)/(1-I137)-SUM(J131:J136)</f>
        <v>1569.8961038961043</v>
      </c>
      <c r="K137" s="4"/>
    </row>
    <row r="138" spans="1:17" s="2" customFormat="1" ht="12.75" customHeight="1" x14ac:dyDescent="0.2">
      <c r="A138" s="68" t="s">
        <v>172</v>
      </c>
      <c r="B138" s="65"/>
      <c r="C138" s="65"/>
      <c r="D138" s="65">
        <v>0</v>
      </c>
      <c r="E138" s="66"/>
      <c r="F138" s="66"/>
      <c r="G138" s="65"/>
      <c r="H138" s="65"/>
      <c r="I138" s="66"/>
      <c r="J138" s="69">
        <f>SUM(J131:J137)</f>
        <v>13082.467532467534</v>
      </c>
      <c r="K138" s="67"/>
      <c r="Q138" s="7"/>
    </row>
    <row r="139" spans="1:17" ht="12.75" customHeight="1" x14ac:dyDescent="0.15"/>
    <row r="140" spans="1:17" ht="12.75" customHeight="1" x14ac:dyDescent="0.15">
      <c r="A140" s="75" t="s">
        <v>173</v>
      </c>
      <c r="B140" s="75"/>
      <c r="C140" s="75"/>
      <c r="D140" s="75">
        <v>0</v>
      </c>
      <c r="E140" s="77"/>
      <c r="F140" s="77"/>
      <c r="G140" s="75"/>
      <c r="H140" s="75"/>
      <c r="I140" s="76">
        <v>0.01</v>
      </c>
      <c r="J140" s="77">
        <f>J138/(1-I140)-J138</f>
        <v>132.14613669159189</v>
      </c>
    </row>
    <row r="141" spans="1:17" ht="12.75" customHeight="1" x14ac:dyDescent="0.15">
      <c r="A141" s="4"/>
      <c r="B141" s="4"/>
      <c r="C141" s="4"/>
      <c r="D141" s="4"/>
      <c r="E141" s="5"/>
      <c r="F141" s="5"/>
      <c r="G141" s="4"/>
      <c r="H141" s="4"/>
      <c r="I141" s="5"/>
      <c r="J141" s="4"/>
      <c r="K141" s="4"/>
    </row>
    <row r="142" spans="1:17" ht="12.75" customHeight="1" x14ac:dyDescent="0.2">
      <c r="A142" s="103" t="s">
        <v>174</v>
      </c>
      <c r="B142" s="67"/>
      <c r="C142" s="67"/>
      <c r="D142" s="67">
        <v>0</v>
      </c>
      <c r="E142" s="104"/>
      <c r="F142" s="104"/>
      <c r="G142" s="67"/>
      <c r="H142" s="67"/>
      <c r="I142" s="104"/>
      <c r="J142" s="105">
        <f>J138+J140</f>
        <v>13214.613669159125</v>
      </c>
      <c r="K142" s="103"/>
    </row>
    <row r="143" spans="1:17" ht="18" customHeight="1" x14ac:dyDescent="0.2">
      <c r="C143" s="106" t="s">
        <v>175</v>
      </c>
      <c r="I143" s="115">
        <v>14</v>
      </c>
      <c r="J143" s="90"/>
      <c r="K143" s="91"/>
    </row>
    <row r="144" spans="1:17" ht="20" customHeight="1" x14ac:dyDescent="0.2">
      <c r="A144" s="107" t="s">
        <v>176</v>
      </c>
      <c r="B144" s="107"/>
      <c r="C144" s="107"/>
      <c r="D144" s="107">
        <v>0</v>
      </c>
      <c r="E144" s="108"/>
      <c r="F144" s="109"/>
      <c r="G144" s="109"/>
      <c r="H144" s="109"/>
      <c r="I144" s="109"/>
      <c r="J144" s="108">
        <f>J142*I143</f>
        <v>185004.59136822776</v>
      </c>
      <c r="K144" s="110" t="s">
        <v>177</v>
      </c>
    </row>
    <row r="145" spans="1:12" ht="20" customHeight="1" x14ac:dyDescent="0.2">
      <c r="A145" s="107" t="s">
        <v>178</v>
      </c>
      <c r="B145" s="107"/>
      <c r="C145" s="107"/>
      <c r="D145" s="107">
        <v>0</v>
      </c>
      <c r="E145" s="108"/>
      <c r="F145" s="109"/>
      <c r="G145" s="109"/>
      <c r="H145" s="109"/>
      <c r="I145" s="109"/>
      <c r="J145" s="108">
        <f>J142</f>
        <v>13214.613669159125</v>
      </c>
      <c r="K145" s="110" t="s">
        <v>179</v>
      </c>
    </row>
    <row r="146" spans="1:12" x14ac:dyDescent="0.15">
      <c r="A146" s="6"/>
      <c r="F146" s="131" t="s">
        <v>180</v>
      </c>
      <c r="G146" s="120"/>
      <c r="H146" s="120"/>
      <c r="I146" s="127"/>
      <c r="J146" s="122"/>
      <c r="K146" s="120"/>
    </row>
    <row r="147" spans="1:12" x14ac:dyDescent="0.15">
      <c r="A147" s="6"/>
      <c r="F147" s="101"/>
      <c r="G147" s="101"/>
      <c r="H147" s="101"/>
      <c r="I147" s="101"/>
      <c r="J147" s="102"/>
      <c r="K147" s="91"/>
    </row>
    <row r="148" spans="1:12" ht="12.75" customHeight="1" x14ac:dyDescent="0.15">
      <c r="A148" s="136" t="s">
        <v>181</v>
      </c>
      <c r="B148" s="124"/>
      <c r="C148" s="92"/>
      <c r="D148" s="92">
        <v>0</v>
      </c>
      <c r="E148" s="92"/>
      <c r="F148" s="92"/>
      <c r="G148" s="73" t="s">
        <v>182</v>
      </c>
      <c r="H148" s="73" t="s">
        <v>183</v>
      </c>
      <c r="I148" s="96"/>
      <c r="J148" s="92" t="s">
        <v>184</v>
      </c>
      <c r="K148" s="92" t="s">
        <v>185</v>
      </c>
    </row>
    <row r="149" spans="1:12" ht="12.75" customHeight="1" x14ac:dyDescent="0.15">
      <c r="A149" s="74" t="s">
        <v>186</v>
      </c>
      <c r="B149" s="71"/>
      <c r="C149" s="71"/>
      <c r="D149" s="71">
        <v>0</v>
      </c>
      <c r="E149" s="71"/>
      <c r="F149" s="100" t="s">
        <v>187</v>
      </c>
      <c r="G149" s="72">
        <f>F39+((F112+F107+F108+F109+F110+F111+F114+F115+F124+F128+F123+F125+F126+F127)/I143)</f>
        <v>5448</v>
      </c>
      <c r="H149" s="72">
        <f>(I39+(I112+I107+I108+I109+I110+I111+I114+I115+I128+I123+I124+I125+I126+I127)/I143)/(1-I137)/(1-I140)</f>
        <v>8337.9247015610672</v>
      </c>
      <c r="I149" s="72"/>
      <c r="J149" s="72">
        <f>G149*I143</f>
        <v>76272</v>
      </c>
      <c r="K149" s="72">
        <f>H149*I143</f>
        <v>116730.94582185494</v>
      </c>
    </row>
    <row r="150" spans="1:12" ht="12.75" customHeight="1" x14ac:dyDescent="0.15">
      <c r="A150" s="74" t="s">
        <v>188</v>
      </c>
      <c r="B150" s="71"/>
      <c r="C150" s="71"/>
      <c r="D150" s="71">
        <v>0</v>
      </c>
      <c r="E150" s="71"/>
      <c r="F150" s="100" t="s">
        <v>189</v>
      </c>
      <c r="G150" s="72">
        <f>F75/I143+F86+F95+((SUM(F98:F104)+F106+SUM(F119:F122))/I143)</f>
        <v>1446.1964285714287</v>
      </c>
      <c r="H150" s="72">
        <f>(I75/I143+I86+I95+(SUM(I98:I104)+I106+SUM(I119:I122))/I143)/(1-I137)/(1-I140)</f>
        <v>4876.6889675980583</v>
      </c>
      <c r="I150" s="72"/>
      <c r="J150" s="72">
        <f>G150*I143</f>
        <v>20246.75</v>
      </c>
      <c r="K150" s="72">
        <f>H150*I$143</f>
        <v>68273.64554637282</v>
      </c>
    </row>
    <row r="151" spans="1:12" ht="12.75" customHeight="1" x14ac:dyDescent="0.15">
      <c r="A151" s="74" t="s">
        <v>190</v>
      </c>
      <c r="B151" s="71"/>
      <c r="C151" s="71"/>
      <c r="D151" s="71">
        <v>0</v>
      </c>
      <c r="E151" s="71"/>
      <c r="F151" s="100" t="s">
        <v>191</v>
      </c>
      <c r="G151" s="72">
        <f>G149+G150</f>
        <v>6894.1964285714284</v>
      </c>
      <c r="H151" s="71"/>
      <c r="I151" s="72"/>
      <c r="J151" s="72">
        <f>G151*I143</f>
        <v>96518.75</v>
      </c>
      <c r="K151" s="72"/>
    </row>
    <row r="152" spans="1:12" x14ac:dyDescent="0.15">
      <c r="A152" s="71"/>
      <c r="B152" s="71"/>
      <c r="C152" s="71"/>
      <c r="D152" s="71"/>
      <c r="E152" s="72"/>
      <c r="F152" s="99" t="s">
        <v>192</v>
      </c>
      <c r="G152" s="96">
        <f>(H150+H149)-G151</f>
        <v>6320.4172405876971</v>
      </c>
      <c r="H152" s="97"/>
      <c r="I152" s="72"/>
      <c r="J152" s="96">
        <f>G152*I143</f>
        <v>88485.841368227761</v>
      </c>
      <c r="K152" s="96"/>
      <c r="L152" s="6"/>
    </row>
    <row r="153" spans="1:12" x14ac:dyDescent="0.15">
      <c r="A153" s="92" t="s">
        <v>193</v>
      </c>
      <c r="B153" s="73" t="s">
        <v>194</v>
      </c>
      <c r="C153" s="71"/>
      <c r="D153" s="71">
        <v>0</v>
      </c>
      <c r="E153" s="100" t="s">
        <v>18</v>
      </c>
      <c r="F153" s="100"/>
      <c r="G153" s="71"/>
      <c r="H153" s="95">
        <f>G152/J145</f>
        <v>0.47828997493423347</v>
      </c>
      <c r="I153" s="72"/>
      <c r="J153" s="71"/>
      <c r="K153" s="95">
        <f>J152/J144</f>
        <v>0.47828997493423347</v>
      </c>
    </row>
    <row r="154" spans="1:12" x14ac:dyDescent="0.15">
      <c r="A154" s="74" t="s">
        <v>195</v>
      </c>
      <c r="B154" s="74">
        <f>SUM(D47:D49)+D43+D74</f>
        <v>9</v>
      </c>
      <c r="C154" s="71"/>
      <c r="D154" s="71">
        <v>0</v>
      </c>
      <c r="E154" s="100"/>
      <c r="F154" s="74" t="s">
        <v>196</v>
      </c>
      <c r="G154" s="71"/>
      <c r="H154" s="94">
        <f>H149+H150</f>
        <v>13214.613669159125</v>
      </c>
      <c r="I154" s="72"/>
      <c r="J154" s="71"/>
      <c r="K154" s="94">
        <f>K149+K150</f>
        <v>185004.59136822776</v>
      </c>
      <c r="L154" s="6"/>
    </row>
    <row r="155" spans="1:12" x14ac:dyDescent="0.15">
      <c r="A155" s="71" t="s">
        <v>197</v>
      </c>
      <c r="B155" s="71">
        <f>SUM(D52:D54)</f>
        <v>0</v>
      </c>
      <c r="C155" s="71"/>
      <c r="D155" s="71">
        <v>0</v>
      </c>
      <c r="E155" s="72"/>
      <c r="F155" s="72"/>
      <c r="G155" s="71"/>
      <c r="H155" s="71"/>
      <c r="I155" s="72"/>
      <c r="J155" s="71"/>
      <c r="K155" s="71"/>
    </row>
    <row r="156" spans="1:12" x14ac:dyDescent="0.15">
      <c r="A156" s="71" t="s">
        <v>198</v>
      </c>
      <c r="B156" s="71">
        <f>SUM(D57:D62)</f>
        <v>26</v>
      </c>
      <c r="C156" s="71"/>
      <c r="D156" s="71">
        <v>0</v>
      </c>
      <c r="E156" s="72"/>
      <c r="F156" s="72"/>
      <c r="G156" s="71"/>
      <c r="H156" s="71"/>
      <c r="I156" s="72"/>
      <c r="J156" s="71"/>
      <c r="K156" s="71"/>
    </row>
    <row r="157" spans="1:12" ht="12.75" customHeight="1" x14ac:dyDescent="0.15">
      <c r="A157" s="71" t="s">
        <v>199</v>
      </c>
      <c r="B157" s="71">
        <f>SUM(D66:D70)</f>
        <v>0</v>
      </c>
      <c r="C157" s="71"/>
      <c r="D157" s="71">
        <v>0</v>
      </c>
      <c r="E157" s="132"/>
      <c r="F157" s="127"/>
      <c r="G157" s="120"/>
      <c r="H157" s="120"/>
      <c r="I157" s="127"/>
      <c r="J157" s="120"/>
      <c r="K157" s="120"/>
    </row>
    <row r="158" spans="1:12" x14ac:dyDescent="0.15">
      <c r="A158" s="71" t="s">
        <v>200</v>
      </c>
      <c r="B158" s="71">
        <f>I143*(SUM(D78:D83)+D85)</f>
        <v>364</v>
      </c>
      <c r="C158" s="71"/>
      <c r="D158" s="71">
        <v>0</v>
      </c>
      <c r="E158" s="127"/>
      <c r="F158" s="127"/>
      <c r="G158" s="120"/>
      <c r="H158" s="120"/>
      <c r="I158" s="127"/>
      <c r="J158" s="120"/>
      <c r="K158" s="120"/>
    </row>
    <row r="159" spans="1:12" x14ac:dyDescent="0.15">
      <c r="A159" s="71" t="s">
        <v>201</v>
      </c>
      <c r="B159" s="71">
        <f>I143*SUM(D89:D94)</f>
        <v>70</v>
      </c>
      <c r="C159" s="71"/>
      <c r="D159" s="71">
        <v>0</v>
      </c>
      <c r="E159" s="127"/>
      <c r="F159" s="127"/>
      <c r="G159" s="120"/>
      <c r="H159" s="120"/>
      <c r="I159" s="127"/>
      <c r="J159" s="120"/>
      <c r="K159" s="120"/>
    </row>
    <row r="160" spans="1:12" x14ac:dyDescent="0.15">
      <c r="A160" s="71" t="s">
        <v>202</v>
      </c>
      <c r="B160" s="71">
        <f>I143*D84</f>
        <v>14</v>
      </c>
      <c r="C160" s="71"/>
      <c r="D160" s="71">
        <v>0</v>
      </c>
      <c r="E160" s="127"/>
      <c r="F160" s="127"/>
      <c r="G160" s="120"/>
      <c r="H160" s="120"/>
      <c r="I160" s="127"/>
      <c r="J160" s="120"/>
      <c r="K160" s="120"/>
    </row>
    <row r="161" spans="1:11" x14ac:dyDescent="0.15">
      <c r="A161" s="71" t="s">
        <v>203</v>
      </c>
      <c r="B161" s="71">
        <f>D63+D73</f>
        <v>4</v>
      </c>
      <c r="C161" s="71"/>
      <c r="D161" s="71">
        <v>0</v>
      </c>
      <c r="E161" s="116"/>
      <c r="F161" s="116"/>
      <c r="G161" s="116"/>
      <c r="H161" s="116"/>
      <c r="I161" s="116"/>
      <c r="J161" s="116"/>
      <c r="K161" s="116"/>
    </row>
    <row r="162" spans="1:11" x14ac:dyDescent="0.15">
      <c r="A162" s="74" t="s">
        <v>204</v>
      </c>
      <c r="B162" s="71">
        <f>SUM(D98:D104,B106)</f>
        <v>0</v>
      </c>
      <c r="C162" s="71"/>
      <c r="D162" s="71">
        <v>0</v>
      </c>
      <c r="E162" s="72"/>
      <c r="F162" s="72"/>
      <c r="G162" s="71"/>
      <c r="H162" s="71"/>
      <c r="I162" s="72"/>
      <c r="J162" s="71"/>
      <c r="K162" s="72"/>
    </row>
    <row r="163" spans="1:11" x14ac:dyDescent="0.15">
      <c r="A163" s="71" t="s">
        <v>205</v>
      </c>
      <c r="B163" s="71">
        <f>SUM(D119:D121)+B122</f>
        <v>0</v>
      </c>
      <c r="C163" s="71"/>
      <c r="D163" s="71">
        <v>0</v>
      </c>
      <c r="E163" s="72"/>
      <c r="F163" s="72"/>
      <c r="G163" s="71"/>
      <c r="H163" s="71"/>
      <c r="I163" s="72"/>
      <c r="J163" s="71"/>
      <c r="K163" s="71"/>
    </row>
  </sheetData>
  <mergeCells count="127">
    <mergeCell ref="A2:B2"/>
    <mergeCell ref="J54:K54"/>
    <mergeCell ref="J32:K32"/>
    <mergeCell ref="J63:K63"/>
    <mergeCell ref="J124:K124"/>
    <mergeCell ref="J109:K109"/>
    <mergeCell ref="J47:K47"/>
    <mergeCell ref="J56:K56"/>
    <mergeCell ref="J90:K90"/>
    <mergeCell ref="J105:K105"/>
    <mergeCell ref="J43:K43"/>
    <mergeCell ref="J18:K18"/>
    <mergeCell ref="J33:K33"/>
    <mergeCell ref="J17:K17"/>
    <mergeCell ref="A148:B148"/>
    <mergeCell ref="A77:K77"/>
    <mergeCell ref="J72:K72"/>
    <mergeCell ref="J14:K14"/>
    <mergeCell ref="J112:K112"/>
    <mergeCell ref="J37:K37"/>
    <mergeCell ref="A1:H1"/>
    <mergeCell ref="J13:K13"/>
    <mergeCell ref="J69:K69"/>
    <mergeCell ref="J84:K84"/>
    <mergeCell ref="A6:B6"/>
    <mergeCell ref="J78:K78"/>
    <mergeCell ref="J127:K127"/>
    <mergeCell ref="J30:K30"/>
    <mergeCell ref="J123:K123"/>
    <mergeCell ref="J15:K15"/>
    <mergeCell ref="J98:K98"/>
    <mergeCell ref="J80:K80"/>
    <mergeCell ref="J107:K107"/>
    <mergeCell ref="J55:K55"/>
    <mergeCell ref="A118:K118"/>
    <mergeCell ref="J79:K79"/>
    <mergeCell ref="J70:K70"/>
    <mergeCell ref="J104:K104"/>
    <mergeCell ref="A3:B3"/>
    <mergeCell ref="J26:K26"/>
    <mergeCell ref="J35:K35"/>
    <mergeCell ref="J16:K16"/>
    <mergeCell ref="J25:K25"/>
    <mergeCell ref="A5:B5"/>
    <mergeCell ref="J113:K113"/>
    <mergeCell ref="J91:K91"/>
    <mergeCell ref="J66:K66"/>
    <mergeCell ref="A4:B4"/>
    <mergeCell ref="J50:K50"/>
    <mergeCell ref="J106:K106"/>
    <mergeCell ref="A96:K96"/>
    <mergeCell ref="J42:K42"/>
    <mergeCell ref="J52:K52"/>
    <mergeCell ref="A40:K40"/>
    <mergeCell ref="J92:K92"/>
    <mergeCell ref="J67:K67"/>
    <mergeCell ref="I1:K1"/>
    <mergeCell ref="J49:K49"/>
    <mergeCell ref="J27:K27"/>
    <mergeCell ref="J83:K83"/>
    <mergeCell ref="J36:K36"/>
    <mergeCell ref="F146:I146"/>
    <mergeCell ref="J119:K119"/>
    <mergeCell ref="E157:K160"/>
    <mergeCell ref="J101:K101"/>
    <mergeCell ref="J20:K20"/>
    <mergeCell ref="J11:K11"/>
    <mergeCell ref="J103:K103"/>
    <mergeCell ref="J85:K85"/>
    <mergeCell ref="J100:K100"/>
    <mergeCell ref="J94:K94"/>
    <mergeCell ref="A76:K76"/>
    <mergeCell ref="J22:K22"/>
    <mergeCell ref="C3:H7"/>
    <mergeCell ref="A8:K8"/>
    <mergeCell ref="J114:K114"/>
    <mergeCell ref="J125:K125"/>
    <mergeCell ref="J12:K12"/>
    <mergeCell ref="J46:K46"/>
    <mergeCell ref="J51:K51"/>
    <mergeCell ref="A7:B7"/>
    <mergeCell ref="J53:K53"/>
    <mergeCell ref="A41:K41"/>
    <mergeCell ref="J45:K45"/>
    <mergeCell ref="J108:K108"/>
    <mergeCell ref="J128:K128"/>
    <mergeCell ref="J31:K31"/>
    <mergeCell ref="J21:K21"/>
    <mergeCell ref="J62:K62"/>
    <mergeCell ref="J71:K71"/>
    <mergeCell ref="A117:K117"/>
    <mergeCell ref="J23:K23"/>
    <mergeCell ref="J58:K58"/>
    <mergeCell ref="J110:K110"/>
    <mergeCell ref="J64:K64"/>
    <mergeCell ref="J120:K120"/>
    <mergeCell ref="J73:K73"/>
    <mergeCell ref="J57:K57"/>
    <mergeCell ref="J93:K93"/>
    <mergeCell ref="J102:K102"/>
    <mergeCell ref="A88:K88"/>
    <mergeCell ref="J34:K34"/>
    <mergeCell ref="J99:K99"/>
    <mergeCell ref="J61:K61"/>
    <mergeCell ref="J126:K126"/>
    <mergeCell ref="J82:K82"/>
    <mergeCell ref="J10:K10"/>
    <mergeCell ref="J19:K19"/>
    <mergeCell ref="J146:K146"/>
    <mergeCell ref="J59:K59"/>
    <mergeCell ref="J28:K28"/>
    <mergeCell ref="J60:K60"/>
    <mergeCell ref="J9:K9"/>
    <mergeCell ref="J68:K68"/>
    <mergeCell ref="J48:K48"/>
    <mergeCell ref="J111:K111"/>
    <mergeCell ref="J29:K29"/>
    <mergeCell ref="J81:K81"/>
    <mergeCell ref="J38:K38"/>
    <mergeCell ref="J24:K24"/>
    <mergeCell ref="A87:K87"/>
    <mergeCell ref="J89:K89"/>
    <mergeCell ref="J65:K65"/>
    <mergeCell ref="J74:K74"/>
    <mergeCell ref="J121:K121"/>
    <mergeCell ref="J115:K115"/>
    <mergeCell ref="J122:K122"/>
  </mergeCells>
  <pageMargins left="0.75" right="0.75" top="1" bottom="1" header="0.5" footer="0.5"/>
  <pageSetup paperSize="17" scale="51" orientation="portrait" horizontalDpi="4294967292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D44"/>
  <sheetViews>
    <sheetView topLeftCell="A10" workbookViewId="0">
      <selection activeCell="B25" sqref="B25"/>
    </sheetView>
  </sheetViews>
  <sheetFormatPr baseColWidth="10" defaultColWidth="8.83203125" defaultRowHeight="13" x14ac:dyDescent="0.15"/>
  <cols>
    <col min="1" max="1" width="38.33203125" customWidth="1"/>
    <col min="2" max="3" width="21.5" customWidth="1"/>
    <col min="4" max="4" width="24.5" customWidth="1"/>
  </cols>
  <sheetData>
    <row r="3" spans="1:4" x14ac:dyDescent="0.15">
      <c r="A3" s="20"/>
      <c r="B3" s="21"/>
      <c r="C3" s="21"/>
      <c r="D3" s="21"/>
    </row>
    <row r="4" spans="1:4" x14ac:dyDescent="0.15">
      <c r="A4" s="20"/>
      <c r="B4" s="21"/>
      <c r="C4" s="21"/>
      <c r="D4" s="21"/>
    </row>
    <row r="5" spans="1:4" x14ac:dyDescent="0.15">
      <c r="A5" s="20"/>
      <c r="B5" s="21"/>
      <c r="C5" s="21"/>
      <c r="D5" s="21"/>
    </row>
    <row r="6" spans="1:4" x14ac:dyDescent="0.15">
      <c r="A6" s="20"/>
      <c r="B6" s="21"/>
      <c r="C6" s="21"/>
      <c r="D6" s="21"/>
    </row>
    <row r="7" spans="1:4" ht="24" customHeight="1" x14ac:dyDescent="0.25">
      <c r="A7" s="139" t="s">
        <v>206</v>
      </c>
      <c r="B7" s="120"/>
      <c r="C7" s="120"/>
      <c r="D7" s="120"/>
    </row>
    <row r="8" spans="1:4" ht="18" customHeight="1" x14ac:dyDescent="0.2">
      <c r="A8" s="114" t="s">
        <v>207</v>
      </c>
      <c r="B8" s="25"/>
      <c r="C8" s="25"/>
      <c r="D8" s="22"/>
    </row>
    <row r="9" spans="1:4" x14ac:dyDescent="0.15">
      <c r="A9" s="20"/>
      <c r="B9" s="111" t="s">
        <v>208</v>
      </c>
      <c r="C9" s="21"/>
      <c r="D9" s="21"/>
    </row>
    <row r="10" spans="1:4" x14ac:dyDescent="0.15">
      <c r="A10" s="20"/>
      <c r="B10" s="111"/>
      <c r="C10" s="21"/>
      <c r="D10" s="21"/>
    </row>
    <row r="11" spans="1:4" x14ac:dyDescent="0.15">
      <c r="A11" s="20"/>
      <c r="B11" s="21"/>
      <c r="C11" s="21"/>
      <c r="D11" s="21"/>
    </row>
    <row r="12" spans="1:4" ht="16" customHeight="1" x14ac:dyDescent="0.2">
      <c r="A12" s="6"/>
      <c r="B12" s="138" t="s">
        <v>209</v>
      </c>
      <c r="C12" s="124"/>
      <c r="D12" s="124"/>
    </row>
    <row r="13" spans="1:4" ht="16" customHeight="1" x14ac:dyDescent="0.2">
      <c r="A13" s="26"/>
      <c r="B13" s="29" t="s">
        <v>210</v>
      </c>
      <c r="C13" s="29" t="s">
        <v>211</v>
      </c>
      <c r="D13" s="141" t="s">
        <v>212</v>
      </c>
    </row>
    <row r="14" spans="1:4" ht="16" customHeight="1" x14ac:dyDescent="0.2">
      <c r="A14" s="3"/>
      <c r="B14" s="29"/>
      <c r="C14" s="29"/>
      <c r="D14" s="120"/>
    </row>
    <row r="15" spans="1:4" ht="16" customHeight="1" x14ac:dyDescent="0.2">
      <c r="A15" s="27" t="s">
        <v>213</v>
      </c>
      <c r="B15" s="29"/>
      <c r="C15" s="29"/>
      <c r="D15" s="29"/>
    </row>
    <row r="16" spans="1:4" ht="16" customHeight="1" x14ac:dyDescent="0.2">
      <c r="A16" s="3" t="s">
        <v>214</v>
      </c>
      <c r="B16" s="112" t="s">
        <v>215</v>
      </c>
      <c r="C16" s="30">
        <v>150</v>
      </c>
      <c r="D16" s="33">
        <v>580</v>
      </c>
    </row>
    <row r="17" spans="1:4" ht="16" customHeight="1" x14ac:dyDescent="0.2">
      <c r="A17" s="3" t="s">
        <v>216</v>
      </c>
      <c r="B17" s="30">
        <v>195</v>
      </c>
      <c r="C17" s="30">
        <v>230</v>
      </c>
      <c r="D17" s="33">
        <v>900</v>
      </c>
    </row>
    <row r="18" spans="1:4" ht="16" customHeight="1" x14ac:dyDescent="0.2">
      <c r="A18" s="3" t="s">
        <v>217</v>
      </c>
      <c r="B18" s="30">
        <v>215</v>
      </c>
      <c r="C18" s="30">
        <v>255</v>
      </c>
      <c r="D18" s="33">
        <v>1000</v>
      </c>
    </row>
    <row r="19" spans="1:4" ht="16" customHeight="1" x14ac:dyDescent="0.2">
      <c r="A19" s="3" t="s">
        <v>218</v>
      </c>
      <c r="B19" s="30">
        <v>235</v>
      </c>
      <c r="C19" s="30">
        <v>270</v>
      </c>
      <c r="D19" s="33">
        <v>1060</v>
      </c>
    </row>
    <row r="20" spans="1:4" ht="16" customHeight="1" x14ac:dyDescent="0.2">
      <c r="A20" s="3" t="s">
        <v>219</v>
      </c>
      <c r="B20" s="30">
        <v>210</v>
      </c>
      <c r="C20" s="112" t="s">
        <v>215</v>
      </c>
      <c r="D20" s="33"/>
    </row>
    <row r="21" spans="1:4" ht="16" customHeight="1" x14ac:dyDescent="0.2">
      <c r="A21" s="3"/>
      <c r="B21" s="112"/>
      <c r="C21" s="112"/>
      <c r="D21" s="33"/>
    </row>
    <row r="22" spans="1:4" ht="16" customHeight="1" x14ac:dyDescent="0.2">
      <c r="A22" s="27" t="s">
        <v>220</v>
      </c>
      <c r="B22" s="29"/>
      <c r="C22" s="112"/>
      <c r="D22" s="33"/>
    </row>
    <row r="23" spans="1:4" ht="16" customHeight="1" x14ac:dyDescent="0.2">
      <c r="A23" s="3" t="s">
        <v>221</v>
      </c>
      <c r="B23" s="31">
        <v>110</v>
      </c>
      <c r="C23" s="112" t="s">
        <v>215</v>
      </c>
      <c r="D23" s="29"/>
    </row>
    <row r="24" spans="1:4" ht="16" customHeight="1" x14ac:dyDescent="0.2">
      <c r="A24" s="3" t="s">
        <v>222</v>
      </c>
      <c r="B24" s="31">
        <v>110</v>
      </c>
      <c r="C24" s="112" t="s">
        <v>215</v>
      </c>
      <c r="D24" s="29"/>
    </row>
    <row r="25" spans="1:4" ht="16" customHeight="1" x14ac:dyDescent="0.2">
      <c r="A25" s="3"/>
      <c r="B25" s="112"/>
      <c r="C25" s="30"/>
      <c r="D25" s="32"/>
    </row>
    <row r="26" spans="1:4" ht="16" customHeight="1" x14ac:dyDescent="0.2">
      <c r="A26" s="3"/>
      <c r="B26" s="112"/>
      <c r="C26" s="30"/>
      <c r="D26" s="32"/>
    </row>
    <row r="27" spans="1:4" ht="16" customHeight="1" x14ac:dyDescent="0.2">
      <c r="A27" s="140" t="s">
        <v>223</v>
      </c>
      <c r="B27" s="120"/>
      <c r="C27" s="120"/>
      <c r="D27" s="120"/>
    </row>
    <row r="28" spans="1:4" ht="16" customHeight="1" x14ac:dyDescent="0.2">
      <c r="A28" s="112"/>
      <c r="B28" s="112"/>
      <c r="C28" s="112"/>
      <c r="D28" s="112"/>
    </row>
    <row r="29" spans="1:4" ht="16" customHeight="1" x14ac:dyDescent="0.2">
      <c r="A29" s="3" t="s">
        <v>224</v>
      </c>
      <c r="B29" s="111"/>
      <c r="C29" s="111"/>
      <c r="D29" s="111"/>
    </row>
    <row r="30" spans="1:4" ht="16" customHeight="1" x14ac:dyDescent="0.2">
      <c r="A30" s="3" t="s">
        <v>225</v>
      </c>
      <c r="B30" s="111"/>
      <c r="C30" s="111"/>
      <c r="D30" s="111"/>
    </row>
    <row r="31" spans="1:4" ht="16" customHeight="1" x14ac:dyDescent="0.2">
      <c r="A31" s="3" t="s">
        <v>226</v>
      </c>
      <c r="B31" s="111"/>
      <c r="C31" s="111"/>
      <c r="D31" s="6"/>
    </row>
    <row r="32" spans="1:4" ht="16" customHeight="1" x14ac:dyDescent="0.2">
      <c r="A32" s="3" t="s">
        <v>227</v>
      </c>
      <c r="B32" s="111"/>
      <c r="C32" s="111"/>
      <c r="D32" s="111"/>
    </row>
    <row r="33" spans="1:4" ht="16" customHeight="1" x14ac:dyDescent="0.2">
      <c r="A33" s="3" t="s">
        <v>228</v>
      </c>
      <c r="B33" s="111"/>
      <c r="C33" s="111"/>
      <c r="D33" s="111"/>
    </row>
    <row r="34" spans="1:4" ht="16" customHeight="1" x14ac:dyDescent="0.2">
      <c r="A34" s="3"/>
      <c r="B34" s="111"/>
      <c r="C34" s="111"/>
      <c r="D34" s="111"/>
    </row>
    <row r="35" spans="1:4" ht="16" customHeight="1" x14ac:dyDescent="0.2">
      <c r="A35" s="3" t="s">
        <v>229</v>
      </c>
      <c r="B35" s="111"/>
      <c r="C35" s="111"/>
      <c r="D35" s="111"/>
    </row>
    <row r="36" spans="1:4" ht="16" customHeight="1" x14ac:dyDescent="0.2">
      <c r="A36" s="3" t="s">
        <v>230</v>
      </c>
      <c r="B36" s="111"/>
      <c r="C36" s="111"/>
      <c r="D36" s="111"/>
    </row>
    <row r="37" spans="1:4" ht="16" customHeight="1" x14ac:dyDescent="0.2">
      <c r="A37" s="3" t="s">
        <v>231</v>
      </c>
      <c r="B37" s="6"/>
      <c r="C37" s="6"/>
      <c r="D37" s="6"/>
    </row>
    <row r="38" spans="1:4" ht="16" customHeight="1" x14ac:dyDescent="0.2">
      <c r="A38" s="3" t="s">
        <v>232</v>
      </c>
      <c r="B38" s="6"/>
      <c r="C38" s="6"/>
      <c r="D38" s="6"/>
    </row>
    <row r="39" spans="1:4" x14ac:dyDescent="0.15">
      <c r="A39" s="6"/>
      <c r="B39" s="111"/>
      <c r="C39" s="111"/>
      <c r="D39" s="111"/>
    </row>
    <row r="40" spans="1:4" ht="16" customHeight="1" x14ac:dyDescent="0.2">
      <c r="A40" s="28" t="s">
        <v>233</v>
      </c>
      <c r="B40" s="32"/>
      <c r="C40" s="32"/>
      <c r="D40" s="111"/>
    </row>
    <row r="41" spans="1:4" ht="16" customHeight="1" x14ac:dyDescent="0.2">
      <c r="A41" s="28" t="s">
        <v>234</v>
      </c>
      <c r="B41" s="32"/>
      <c r="C41" s="32"/>
      <c r="D41" s="111"/>
    </row>
    <row r="42" spans="1:4" ht="16" customHeight="1" x14ac:dyDescent="0.2">
      <c r="A42" s="3" t="s">
        <v>235</v>
      </c>
      <c r="B42" s="111"/>
      <c r="C42" s="111"/>
      <c r="D42" s="111"/>
    </row>
    <row r="43" spans="1:4" ht="16" customHeight="1" x14ac:dyDescent="0.2">
      <c r="A43" s="3"/>
      <c r="B43" s="111"/>
      <c r="C43" s="111"/>
      <c r="D43" s="111"/>
    </row>
    <row r="44" spans="1:4" ht="16" customHeight="1" x14ac:dyDescent="0.2">
      <c r="A44" s="3" t="s">
        <v>236</v>
      </c>
      <c r="B44" s="6"/>
      <c r="C44" s="6"/>
      <c r="D44" s="6"/>
    </row>
  </sheetData>
  <mergeCells count="4">
    <mergeCell ref="B12:D12"/>
    <mergeCell ref="A7:D7"/>
    <mergeCell ref="A27:D27"/>
    <mergeCell ref="D13:D14"/>
  </mergeCells>
  <pageMargins left="0.75" right="0.75" top="1" bottom="1" header="0.5" footer="0.5"/>
  <pageSetup scale="85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Rev 0</vt:lpstr>
      <vt:lpstr>Sheet2</vt:lpstr>
      <vt:lpstr>Rate Sheet</vt:lpstr>
      <vt:lpstr>'Rate Sheet'!Print_Area</vt:lpstr>
      <vt:lpstr>'Rev 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Sancheti, Bhavya</cp:lastModifiedBy>
  <dcterms:created xsi:type="dcterms:W3CDTF">2000-10-30T15:31:57Z</dcterms:created>
  <dcterms:modified xsi:type="dcterms:W3CDTF">2025-03-31T23:33:59Z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0x010100002214B3B5F7EA48817004828DC117F0</vt:lpwstr>
  </property>
  <property fmtid="{D5CDD505-2E9C-101B-9397-08002B2CF9AE}" pid="3" name="MediaServiceImageTags">
    <vt:lpwstr/>
  </property>
</Properties>
</file>