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3"/>
  </bookViews>
  <sheets>
    <sheet name="Sheet1" sheetId="1" r:id="rId1"/>
    <sheet name="Sheet2" sheetId="2" r:id="rId2"/>
    <sheet name="Sheet3" sheetId="3" r:id="rId3"/>
    <sheet name="Sheet4" sheetId="4" r:id="rId4"/>
  </sheets>
  <calcPr calcId="145621"/>
</workbook>
</file>

<file path=xl/calcChain.xml><?xml version="1.0" encoding="utf-8"?>
<calcChain xmlns="http://schemas.openxmlformats.org/spreadsheetml/2006/main">
  <c r="W19" i="4" l="1"/>
  <c r="W18" i="4"/>
  <c r="W16" i="4"/>
  <c r="X11" i="4"/>
  <c r="S11" i="4"/>
  <c r="S12" i="4"/>
  <c r="Q10" i="4"/>
  <c r="R13" i="4"/>
  <c r="T10" i="4"/>
  <c r="R10" i="4"/>
  <c r="R11" i="4"/>
  <c r="N14" i="4"/>
  <c r="N15" i="4" s="1"/>
  <c r="N13" i="4"/>
  <c r="H11" i="4"/>
  <c r="H13" i="4"/>
  <c r="H12" i="4"/>
  <c r="I15" i="3"/>
  <c r="I16" i="3" s="1"/>
  <c r="G15" i="3"/>
  <c r="G16" i="3" s="1"/>
  <c r="E15" i="3"/>
  <c r="E16" i="3" s="1"/>
  <c r="C15" i="3"/>
  <c r="C16" i="3" s="1"/>
  <c r="J14" i="3"/>
  <c r="I14" i="3"/>
  <c r="H14" i="3"/>
  <c r="G14" i="3"/>
  <c r="F14" i="3"/>
  <c r="E14" i="3"/>
  <c r="D14" i="3"/>
  <c r="C14" i="3"/>
  <c r="W14" i="1"/>
  <c r="Y14" i="1" s="1"/>
  <c r="Z14" i="1" s="1"/>
  <c r="AA14" i="1" s="1"/>
  <c r="AB14" i="1" s="1"/>
  <c r="I22" i="1"/>
  <c r="H22" i="1"/>
  <c r="G22" i="1"/>
  <c r="F22" i="1"/>
  <c r="E22" i="1"/>
  <c r="D22" i="1"/>
  <c r="I21" i="1"/>
  <c r="H21" i="1"/>
  <c r="G21" i="1"/>
  <c r="F21" i="1"/>
  <c r="E21" i="1"/>
  <c r="D21" i="1"/>
  <c r="I20" i="1"/>
  <c r="H20" i="1"/>
  <c r="G20" i="1"/>
  <c r="F20" i="1"/>
  <c r="E20" i="1"/>
  <c r="D20" i="1"/>
  <c r="I19" i="1"/>
  <c r="H19" i="1"/>
  <c r="G19" i="1"/>
  <c r="F19" i="1"/>
  <c r="E19" i="1"/>
  <c r="D19" i="1"/>
  <c r="I18" i="1"/>
  <c r="H18" i="1"/>
  <c r="G18" i="1"/>
  <c r="F18" i="1"/>
  <c r="E18" i="1"/>
  <c r="D18" i="1"/>
  <c r="I17" i="1"/>
  <c r="H17" i="1"/>
  <c r="G17" i="1"/>
  <c r="F17" i="1"/>
  <c r="E17" i="1"/>
  <c r="D17" i="1"/>
  <c r="C35" i="1"/>
  <c r="D35" i="1"/>
  <c r="E35" i="1"/>
  <c r="F35" i="1"/>
  <c r="G35" i="1"/>
  <c r="H35" i="1"/>
  <c r="I35" i="1"/>
  <c r="C34" i="1"/>
  <c r="D34" i="1"/>
  <c r="E34" i="1"/>
  <c r="F34" i="1"/>
  <c r="G34" i="1"/>
  <c r="H34" i="1"/>
  <c r="I28" i="1"/>
  <c r="J28" i="1"/>
  <c r="K28" i="1"/>
  <c r="I29" i="1"/>
  <c r="J29" i="1"/>
  <c r="K29" i="1"/>
  <c r="I30" i="1"/>
  <c r="J30" i="1"/>
  <c r="K30" i="1"/>
  <c r="I31" i="1"/>
  <c r="J31" i="1"/>
  <c r="K31" i="1"/>
  <c r="I32" i="1"/>
  <c r="J32" i="1"/>
  <c r="K32" i="1"/>
  <c r="I33" i="1"/>
  <c r="J33" i="1"/>
  <c r="K33" i="1"/>
  <c r="I34" i="1"/>
  <c r="J34" i="1"/>
  <c r="K34" i="1"/>
  <c r="J35" i="1"/>
  <c r="K35" i="1"/>
  <c r="J27" i="1"/>
  <c r="K27" i="1"/>
  <c r="C33" i="1"/>
  <c r="C32" i="1"/>
  <c r="C31" i="1"/>
  <c r="C30" i="1"/>
  <c r="C29" i="1"/>
  <c r="C28" i="1"/>
  <c r="C27" i="1"/>
  <c r="E27" i="1"/>
  <c r="F27" i="1"/>
  <c r="G27" i="1"/>
  <c r="H27" i="1"/>
  <c r="I27" i="1"/>
  <c r="D27" i="1"/>
  <c r="D29" i="1"/>
  <c r="E29" i="1"/>
  <c r="F29" i="1"/>
  <c r="G29" i="1"/>
  <c r="H29" i="1"/>
  <c r="D30" i="1"/>
  <c r="E30" i="1"/>
  <c r="F30" i="1"/>
  <c r="G30" i="1"/>
  <c r="H30" i="1"/>
  <c r="D31" i="1"/>
  <c r="E31" i="1"/>
  <c r="F31" i="1"/>
  <c r="G31" i="1"/>
  <c r="H31" i="1"/>
  <c r="D32" i="1"/>
  <c r="E32" i="1"/>
  <c r="F32" i="1"/>
  <c r="G32" i="1"/>
  <c r="H32" i="1"/>
  <c r="D33" i="1"/>
  <c r="E33" i="1"/>
  <c r="F33" i="1"/>
  <c r="G33" i="1"/>
  <c r="H33" i="1"/>
  <c r="E28" i="1"/>
  <c r="F28" i="1"/>
  <c r="G28" i="1"/>
  <c r="H28" i="1"/>
  <c r="D28" i="1"/>
  <c r="Q8" i="1"/>
  <c r="C6" i="1"/>
  <c r="D6" i="1"/>
  <c r="E6" i="1"/>
  <c r="F6" i="1"/>
  <c r="G6" i="1"/>
  <c r="H6" i="1"/>
  <c r="I6" i="1"/>
  <c r="C7" i="1"/>
  <c r="D7" i="1"/>
  <c r="E7" i="1"/>
  <c r="F7" i="1"/>
  <c r="G7" i="1"/>
  <c r="H7" i="1"/>
  <c r="I7" i="1"/>
  <c r="C8" i="1"/>
  <c r="D8" i="1"/>
  <c r="E8" i="1"/>
  <c r="F8" i="1"/>
  <c r="G8" i="1"/>
  <c r="H8" i="1"/>
  <c r="I8" i="1"/>
  <c r="C9" i="1"/>
  <c r="D9" i="1"/>
  <c r="E9" i="1"/>
  <c r="F9" i="1"/>
  <c r="G9" i="1"/>
  <c r="H9" i="1"/>
  <c r="I9" i="1"/>
  <c r="C10" i="1"/>
  <c r="D10" i="1"/>
  <c r="E10" i="1"/>
  <c r="F10" i="1"/>
  <c r="G10" i="1"/>
  <c r="H10" i="1"/>
  <c r="I10" i="1"/>
  <c r="C11" i="1"/>
  <c r="D11" i="1"/>
  <c r="E11" i="1"/>
  <c r="F11" i="1"/>
  <c r="G11" i="1"/>
  <c r="H11" i="1"/>
  <c r="I11" i="1"/>
  <c r="D5" i="1"/>
  <c r="E5" i="1"/>
  <c r="F5" i="1"/>
  <c r="G5" i="1"/>
  <c r="H5" i="1"/>
  <c r="I5" i="1"/>
  <c r="C5" i="1"/>
  <c r="W14" i="4" l="1"/>
  <c r="W13" i="4" s="1"/>
  <c r="W12" i="4" s="1"/>
</calcChain>
</file>

<file path=xl/sharedStrings.xml><?xml version="1.0" encoding="utf-8"?>
<sst xmlns="http://schemas.openxmlformats.org/spreadsheetml/2006/main" count="37" uniqueCount="27">
  <si>
    <t>Heuristic Analysis</t>
  </si>
  <si>
    <t xml:space="preserve">Bhinesh Patel </t>
  </si>
  <si>
    <t>The rationale behind this heuristic is that most games ended with the losing player trapped on the edge of the board. It may be therefore wise to avoid the edges. This heuristic penalizes moves that will move the player to the edge of the board.</t>
  </si>
  <si>
    <t>Here is the analysis of the three heuristics for the Isolation Game Agent that I came up with. By running tournament.py script, the perfromance of each heuristic was compared with the Udacity heuristivs.</t>
  </si>
  <si>
    <t>The Udacity heuristic of improved_score was the most diddficult to beat. The results were comapred with heuritic to judge the goodness of my custom heurotic.</t>
  </si>
  <si>
    <t>Win Rate</t>
  </si>
  <si>
    <t>custom_score</t>
  </si>
  <si>
    <t>custom_heuristic_1</t>
  </si>
  <si>
    <t>Heuristic 2 - Avoid Edges</t>
  </si>
  <si>
    <t>custom_heuristic_2</t>
  </si>
  <si>
    <t>Heuristic 1 - Suppress Opponents Moves</t>
  </si>
  <si>
    <t>The imporove-score heurtistic is pretty hard to beat. It favors moves that would increase the margin by which the computer's moves are increased over the opponent's moves. However it scores moves which leave equal open moves for both players, eaually. So for example a move that leaves 1,1 open moves is scored the same as 4,4. But the 1,1 is a winning move since the oppoent would lose after the next move.</t>
  </si>
  <si>
    <t>custom_heuristic scores by taking the ratio of own moves over opp_moves. This way a 1,1 is scored as 1 ad</t>
  </si>
  <si>
    <t>Match</t>
  </si>
  <si>
    <t>Opponent</t>
  </si>
  <si>
    <t>random</t>
  </si>
  <si>
    <t>MM_Open</t>
  </si>
  <si>
    <t>MM_Center</t>
  </si>
  <si>
    <t>MM_Improved</t>
  </si>
  <si>
    <t>AB_Open</t>
  </si>
  <si>
    <t>AB_Center</t>
  </si>
  <si>
    <t>AB_Improved</t>
  </si>
  <si>
    <t>Won</t>
  </si>
  <si>
    <t>Lost</t>
  </si>
  <si>
    <t>AB_Custom</t>
  </si>
  <si>
    <t>AB_Custom_2</t>
  </si>
  <si>
    <t>AB_Custom_3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</si>
</sst>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5" fontId="0" fillId="0" borderId="0" xfId="0" applyNumberFormat="1"/>
    <xf numFmtId="9" fontId="0" fillId="0" borderId="0" xfId="0" applyNumberFormat="1"/>
    <xf numFmtId="10" fontId="0" fillId="0" borderId="0" xfId="1" applyNumberFormat="1" applyFont="1"/>
    <xf numFmtId="0" fontId="0" fillId="0" borderId="1"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2" fillId="0" borderId="10" xfId="0" applyFont="1" applyBorder="1" applyAlignment="1">
      <alignment horizontal="center"/>
    </xf>
    <xf numFmtId="9" fontId="2" fillId="0" borderId="11" xfId="1" applyNumberFormat="1" applyFont="1" applyBorder="1" applyAlignment="1">
      <alignment horizontal="center"/>
    </xf>
    <xf numFmtId="9" fontId="2" fillId="0" borderId="12" xfId="1" applyNumberFormat="1" applyFont="1" applyBorder="1" applyAlignment="1">
      <alignment horizontal="center"/>
    </xf>
    <xf numFmtId="9" fontId="2" fillId="0" borderId="13" xfId="1" applyNumberFormat="1" applyFont="1" applyBorder="1" applyAlignment="1">
      <alignment horizontal="center"/>
    </xf>
    <xf numFmtId="1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n-US"/>
              <a:t>Performance of Custom</a:t>
            </a:r>
            <a:r>
              <a:rPr lang="en-US" baseline="0"/>
              <a:t> Heuristics vs Sample Opponents</a:t>
            </a:r>
            <a:endParaRPr lang="en-US"/>
          </a:p>
        </c:rich>
      </c:tx>
      <c:layout>
        <c:manualLayout>
          <c:xMode val="edge"/>
          <c:yMode val="edge"/>
          <c:x val="0.15855896800778688"/>
          <c:y val="5.2244562066321283E-2"/>
        </c:manualLayout>
      </c:layout>
      <c:overlay val="1"/>
    </c:title>
    <c:autoTitleDeleted val="0"/>
    <c:plotArea>
      <c:layout/>
      <c:barChart>
        <c:barDir val="col"/>
        <c:grouping val="clustered"/>
        <c:varyColors val="0"/>
        <c:ser>
          <c:idx val="0"/>
          <c:order val="0"/>
          <c:tx>
            <c:strRef>
              <c:f>Sheet3!$C$5</c:f>
              <c:strCache>
                <c:ptCount val="1"/>
                <c:pt idx="0">
                  <c:v>AB_Improved</c:v>
                </c:pt>
              </c:strCache>
            </c:strRef>
          </c:tx>
          <c:invertIfNegative val="0"/>
          <c:cat>
            <c:strRef>
              <c:f>Sheet3!$B$7:$B$13</c:f>
              <c:strCache>
                <c:ptCount val="7"/>
                <c:pt idx="0">
                  <c:v>random</c:v>
                </c:pt>
                <c:pt idx="1">
                  <c:v>MM_Open</c:v>
                </c:pt>
                <c:pt idx="2">
                  <c:v>MM_Center</c:v>
                </c:pt>
                <c:pt idx="3">
                  <c:v>MM_Improved</c:v>
                </c:pt>
                <c:pt idx="4">
                  <c:v>AB_Open</c:v>
                </c:pt>
                <c:pt idx="5">
                  <c:v>AB_Center</c:v>
                </c:pt>
                <c:pt idx="6">
                  <c:v>AB_Improved</c:v>
                </c:pt>
              </c:strCache>
            </c:strRef>
          </c:cat>
          <c:val>
            <c:numRef>
              <c:f>Sheet3!$C$7:$C$13</c:f>
              <c:numCache>
                <c:formatCode>General</c:formatCode>
                <c:ptCount val="7"/>
                <c:pt idx="0">
                  <c:v>96</c:v>
                </c:pt>
                <c:pt idx="1">
                  <c:v>75</c:v>
                </c:pt>
                <c:pt idx="2">
                  <c:v>88</c:v>
                </c:pt>
                <c:pt idx="3">
                  <c:v>68</c:v>
                </c:pt>
                <c:pt idx="4">
                  <c:v>52</c:v>
                </c:pt>
                <c:pt idx="5">
                  <c:v>54</c:v>
                </c:pt>
                <c:pt idx="6">
                  <c:v>43</c:v>
                </c:pt>
              </c:numCache>
            </c:numRef>
          </c:val>
        </c:ser>
        <c:ser>
          <c:idx val="2"/>
          <c:order val="1"/>
          <c:tx>
            <c:strRef>
              <c:f>Sheet3!$E$5</c:f>
              <c:strCache>
                <c:ptCount val="1"/>
                <c:pt idx="0">
                  <c:v>AB_Custom</c:v>
                </c:pt>
              </c:strCache>
            </c:strRef>
          </c:tx>
          <c:invertIfNegative val="0"/>
          <c:cat>
            <c:strRef>
              <c:f>Sheet3!$B$7:$B$13</c:f>
              <c:strCache>
                <c:ptCount val="7"/>
                <c:pt idx="0">
                  <c:v>random</c:v>
                </c:pt>
                <c:pt idx="1">
                  <c:v>MM_Open</c:v>
                </c:pt>
                <c:pt idx="2">
                  <c:v>MM_Center</c:v>
                </c:pt>
                <c:pt idx="3">
                  <c:v>MM_Improved</c:v>
                </c:pt>
                <c:pt idx="4">
                  <c:v>AB_Open</c:v>
                </c:pt>
                <c:pt idx="5">
                  <c:v>AB_Center</c:v>
                </c:pt>
                <c:pt idx="6">
                  <c:v>AB_Improved</c:v>
                </c:pt>
              </c:strCache>
            </c:strRef>
          </c:cat>
          <c:val>
            <c:numRef>
              <c:f>Sheet3!$E$7:$E$13</c:f>
              <c:numCache>
                <c:formatCode>General</c:formatCode>
                <c:ptCount val="7"/>
                <c:pt idx="0">
                  <c:v>97</c:v>
                </c:pt>
                <c:pt idx="1">
                  <c:v>78</c:v>
                </c:pt>
                <c:pt idx="2">
                  <c:v>91</c:v>
                </c:pt>
                <c:pt idx="3">
                  <c:v>73</c:v>
                </c:pt>
                <c:pt idx="4">
                  <c:v>48</c:v>
                </c:pt>
                <c:pt idx="5">
                  <c:v>65</c:v>
                </c:pt>
                <c:pt idx="6">
                  <c:v>51</c:v>
                </c:pt>
              </c:numCache>
            </c:numRef>
          </c:val>
        </c:ser>
        <c:ser>
          <c:idx val="4"/>
          <c:order val="2"/>
          <c:tx>
            <c:strRef>
              <c:f>Sheet3!$G$5</c:f>
              <c:strCache>
                <c:ptCount val="1"/>
                <c:pt idx="0">
                  <c:v>AB_Custom_2</c:v>
                </c:pt>
              </c:strCache>
            </c:strRef>
          </c:tx>
          <c:invertIfNegative val="0"/>
          <c:cat>
            <c:strRef>
              <c:f>Sheet3!$B$7:$B$13</c:f>
              <c:strCache>
                <c:ptCount val="7"/>
                <c:pt idx="0">
                  <c:v>random</c:v>
                </c:pt>
                <c:pt idx="1">
                  <c:v>MM_Open</c:v>
                </c:pt>
                <c:pt idx="2">
                  <c:v>MM_Center</c:v>
                </c:pt>
                <c:pt idx="3">
                  <c:v>MM_Improved</c:v>
                </c:pt>
                <c:pt idx="4">
                  <c:v>AB_Open</c:v>
                </c:pt>
                <c:pt idx="5">
                  <c:v>AB_Center</c:v>
                </c:pt>
                <c:pt idx="6">
                  <c:v>AB_Improved</c:v>
                </c:pt>
              </c:strCache>
            </c:strRef>
          </c:cat>
          <c:val>
            <c:numRef>
              <c:f>Sheet3!$G$7:$G$13</c:f>
              <c:numCache>
                <c:formatCode>General</c:formatCode>
                <c:ptCount val="7"/>
                <c:pt idx="0">
                  <c:v>94</c:v>
                </c:pt>
                <c:pt idx="1">
                  <c:v>76</c:v>
                </c:pt>
                <c:pt idx="2">
                  <c:v>88</c:v>
                </c:pt>
                <c:pt idx="3">
                  <c:v>73</c:v>
                </c:pt>
                <c:pt idx="4">
                  <c:v>51</c:v>
                </c:pt>
                <c:pt idx="5">
                  <c:v>61</c:v>
                </c:pt>
                <c:pt idx="6">
                  <c:v>49</c:v>
                </c:pt>
              </c:numCache>
            </c:numRef>
          </c:val>
        </c:ser>
        <c:ser>
          <c:idx val="6"/>
          <c:order val="3"/>
          <c:tx>
            <c:strRef>
              <c:f>Sheet3!$I$5</c:f>
              <c:strCache>
                <c:ptCount val="1"/>
                <c:pt idx="0">
                  <c:v>AB_Custom_3</c:v>
                </c:pt>
              </c:strCache>
            </c:strRef>
          </c:tx>
          <c:invertIfNegative val="0"/>
          <c:cat>
            <c:strRef>
              <c:f>Sheet3!$B$7:$B$13</c:f>
              <c:strCache>
                <c:ptCount val="7"/>
                <c:pt idx="0">
                  <c:v>random</c:v>
                </c:pt>
                <c:pt idx="1">
                  <c:v>MM_Open</c:v>
                </c:pt>
                <c:pt idx="2">
                  <c:v>MM_Center</c:v>
                </c:pt>
                <c:pt idx="3">
                  <c:v>MM_Improved</c:v>
                </c:pt>
                <c:pt idx="4">
                  <c:v>AB_Open</c:v>
                </c:pt>
                <c:pt idx="5">
                  <c:v>AB_Center</c:v>
                </c:pt>
                <c:pt idx="6">
                  <c:v>AB_Improved</c:v>
                </c:pt>
              </c:strCache>
            </c:strRef>
          </c:cat>
          <c:val>
            <c:numRef>
              <c:f>Sheet3!$I$7:$I$13</c:f>
              <c:numCache>
                <c:formatCode>General</c:formatCode>
                <c:ptCount val="7"/>
                <c:pt idx="0">
                  <c:v>92</c:v>
                </c:pt>
                <c:pt idx="1">
                  <c:v>69</c:v>
                </c:pt>
                <c:pt idx="2">
                  <c:v>83</c:v>
                </c:pt>
                <c:pt idx="3">
                  <c:v>73</c:v>
                </c:pt>
                <c:pt idx="4">
                  <c:v>45</c:v>
                </c:pt>
                <c:pt idx="5">
                  <c:v>59</c:v>
                </c:pt>
                <c:pt idx="6">
                  <c:v>47</c:v>
                </c:pt>
              </c:numCache>
            </c:numRef>
          </c:val>
        </c:ser>
        <c:dLbls>
          <c:showLegendKey val="0"/>
          <c:showVal val="0"/>
          <c:showCatName val="0"/>
          <c:showSerName val="0"/>
          <c:showPercent val="0"/>
          <c:showBubbleSize val="0"/>
        </c:dLbls>
        <c:gapWidth val="150"/>
        <c:axId val="215547904"/>
        <c:axId val="215549824"/>
      </c:barChart>
      <c:catAx>
        <c:axId val="215547904"/>
        <c:scaling>
          <c:orientation val="minMax"/>
        </c:scaling>
        <c:delete val="0"/>
        <c:axPos val="b"/>
        <c:title>
          <c:tx>
            <c:rich>
              <a:bodyPr/>
              <a:lstStyle/>
              <a:p>
                <a:pPr>
                  <a:defRPr/>
                </a:pPr>
                <a:r>
                  <a:rPr lang="en-US"/>
                  <a:t>Opponents (Search Algorithm_Heuristic)</a:t>
                </a:r>
              </a:p>
            </c:rich>
          </c:tx>
          <c:layout/>
          <c:overlay val="0"/>
        </c:title>
        <c:majorTickMark val="out"/>
        <c:minorTickMark val="none"/>
        <c:tickLblPos val="nextTo"/>
        <c:crossAx val="215549824"/>
        <c:crosses val="autoZero"/>
        <c:auto val="1"/>
        <c:lblAlgn val="ctr"/>
        <c:lblOffset val="100"/>
        <c:noMultiLvlLbl val="0"/>
      </c:catAx>
      <c:valAx>
        <c:axId val="215549824"/>
        <c:scaling>
          <c:orientation val="minMax"/>
        </c:scaling>
        <c:delete val="0"/>
        <c:axPos val="l"/>
        <c:majorGridlines/>
        <c:title>
          <c:tx>
            <c:rich>
              <a:bodyPr rot="-5400000" vert="horz"/>
              <a:lstStyle/>
              <a:p>
                <a:pPr>
                  <a:defRPr/>
                </a:pPr>
                <a:r>
                  <a:rPr lang="en-US"/>
                  <a:t>Games Won</a:t>
                </a:r>
              </a:p>
            </c:rich>
          </c:tx>
          <c:layout/>
          <c:overlay val="0"/>
        </c:title>
        <c:numFmt formatCode="General" sourceLinked="1"/>
        <c:majorTickMark val="out"/>
        <c:minorTickMark val="none"/>
        <c:tickLblPos val="nextTo"/>
        <c:crossAx val="215547904"/>
        <c:crosses val="autoZero"/>
        <c:crossBetween val="between"/>
      </c:valAx>
    </c:plotArea>
    <c:legend>
      <c:legendPos val="tr"/>
      <c:layout>
        <c:manualLayout>
          <c:xMode val="edge"/>
          <c:yMode val="edge"/>
          <c:x val="0.79906440568071135"/>
          <c:y val="0.15973715874589312"/>
          <c:w val="0.14304878556847062"/>
          <c:h val="0.22907887107935737"/>
        </c:manualLayout>
      </c:layout>
      <c:overlay val="1"/>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314325</xdr:colOff>
      <xdr:row>15</xdr:row>
      <xdr:rowOff>133350</xdr:rowOff>
    </xdr:from>
    <xdr:to>
      <xdr:col>22</xdr:col>
      <xdr:colOff>523875</xdr:colOff>
      <xdr:row>36</xdr:row>
      <xdr:rowOff>133350</xdr:rowOff>
    </xdr:to>
    <xdr:graphicFrame macro="">
      <xdr:nvGraphicFramePr>
        <xdr:cNvPr id="3" name="Chart 2" title="Game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AB35"/>
  <sheetViews>
    <sheetView workbookViewId="0">
      <selection activeCell="E25" sqref="E25"/>
    </sheetView>
  </sheetViews>
  <sheetFormatPr defaultRowHeight="15" x14ac:dyDescent="0.25"/>
  <sheetData>
    <row r="4" spans="2:28" x14ac:dyDescent="0.25">
      <c r="C4">
        <v>0</v>
      </c>
      <c r="D4">
        <v>1</v>
      </c>
      <c r="E4">
        <v>2</v>
      </c>
      <c r="F4">
        <v>3</v>
      </c>
      <c r="G4">
        <v>4</v>
      </c>
      <c r="H4">
        <v>5</v>
      </c>
      <c r="I4">
        <v>6</v>
      </c>
    </row>
    <row r="5" spans="2:28" x14ac:dyDescent="0.25">
      <c r="B5">
        <v>0</v>
      </c>
      <c r="C5">
        <f>C$4-$B5</f>
        <v>0</v>
      </c>
      <c r="D5">
        <f t="shared" ref="D5:I11" si="0">D$4-$B5</f>
        <v>1</v>
      </c>
      <c r="E5">
        <f t="shared" si="0"/>
        <v>2</v>
      </c>
      <c r="F5">
        <f t="shared" si="0"/>
        <v>3</v>
      </c>
      <c r="G5">
        <f t="shared" si="0"/>
        <v>4</v>
      </c>
      <c r="H5">
        <f t="shared" si="0"/>
        <v>5</v>
      </c>
      <c r="I5">
        <f t="shared" si="0"/>
        <v>6</v>
      </c>
    </row>
    <row r="6" spans="2:28" x14ac:dyDescent="0.25">
      <c r="B6">
        <v>1</v>
      </c>
      <c r="C6">
        <f t="shared" ref="C6:C11" si="1">C$4-$B6</f>
        <v>-1</v>
      </c>
      <c r="D6">
        <f t="shared" si="0"/>
        <v>0</v>
      </c>
      <c r="E6">
        <f t="shared" si="0"/>
        <v>1</v>
      </c>
      <c r="F6">
        <f t="shared" si="0"/>
        <v>2</v>
      </c>
      <c r="G6">
        <f t="shared" si="0"/>
        <v>3</v>
      </c>
      <c r="H6">
        <f t="shared" si="0"/>
        <v>4</v>
      </c>
      <c r="I6">
        <f t="shared" si="0"/>
        <v>5</v>
      </c>
    </row>
    <row r="7" spans="2:28" x14ac:dyDescent="0.25">
      <c r="B7">
        <v>2</v>
      </c>
      <c r="C7">
        <f t="shared" si="1"/>
        <v>-2</v>
      </c>
      <c r="D7">
        <f t="shared" si="0"/>
        <v>-1</v>
      </c>
      <c r="E7">
        <f t="shared" si="0"/>
        <v>0</v>
      </c>
      <c r="F7">
        <f t="shared" si="0"/>
        <v>1</v>
      </c>
      <c r="G7">
        <f t="shared" si="0"/>
        <v>2</v>
      </c>
      <c r="H7">
        <f t="shared" si="0"/>
        <v>3</v>
      </c>
      <c r="I7">
        <f t="shared" si="0"/>
        <v>4</v>
      </c>
      <c r="P7">
        <v>6</v>
      </c>
      <c r="Q7">
        <v>7</v>
      </c>
    </row>
    <row r="8" spans="2:28" x14ac:dyDescent="0.25">
      <c r="B8">
        <v>3</v>
      </c>
      <c r="C8">
        <f t="shared" si="1"/>
        <v>-3</v>
      </c>
      <c r="D8">
        <f t="shared" si="0"/>
        <v>-2</v>
      </c>
      <c r="E8">
        <f t="shared" si="0"/>
        <v>-1</v>
      </c>
      <c r="F8">
        <f t="shared" si="0"/>
        <v>0</v>
      </c>
      <c r="G8">
        <f t="shared" si="0"/>
        <v>1</v>
      </c>
      <c r="H8">
        <f t="shared" si="0"/>
        <v>2</v>
      </c>
      <c r="I8">
        <f t="shared" si="0"/>
        <v>3</v>
      </c>
      <c r="P8">
        <v>5</v>
      </c>
      <c r="Q8">
        <f>Q7*P8/P7</f>
        <v>5.833333333333333</v>
      </c>
    </row>
    <row r="9" spans="2:28" x14ac:dyDescent="0.25">
      <c r="B9">
        <v>4</v>
      </c>
      <c r="C9">
        <f t="shared" si="1"/>
        <v>-4</v>
      </c>
      <c r="D9">
        <f t="shared" si="0"/>
        <v>-3</v>
      </c>
      <c r="E9">
        <f t="shared" si="0"/>
        <v>-2</v>
      </c>
      <c r="F9">
        <f t="shared" si="0"/>
        <v>-1</v>
      </c>
      <c r="G9">
        <f t="shared" si="0"/>
        <v>0</v>
      </c>
      <c r="H9">
        <f t="shared" si="0"/>
        <v>1</v>
      </c>
      <c r="I9">
        <f t="shared" si="0"/>
        <v>2</v>
      </c>
    </row>
    <row r="10" spans="2:28" x14ac:dyDescent="0.25">
      <c r="B10">
        <v>5</v>
      </c>
      <c r="C10">
        <f t="shared" si="1"/>
        <v>-5</v>
      </c>
      <c r="D10">
        <f t="shared" si="0"/>
        <v>-4</v>
      </c>
      <c r="E10">
        <f t="shared" si="0"/>
        <v>-3</v>
      </c>
      <c r="F10">
        <f t="shared" si="0"/>
        <v>-2</v>
      </c>
      <c r="G10">
        <f t="shared" si="0"/>
        <v>-1</v>
      </c>
      <c r="H10">
        <f t="shared" si="0"/>
        <v>0</v>
      </c>
      <c r="I10">
        <f t="shared" si="0"/>
        <v>1</v>
      </c>
    </row>
    <row r="11" spans="2:28" x14ac:dyDescent="0.25">
      <c r="B11">
        <v>6</v>
      </c>
      <c r="C11">
        <f t="shared" si="1"/>
        <v>-6</v>
      </c>
      <c r="D11">
        <f t="shared" si="0"/>
        <v>-5</v>
      </c>
      <c r="E11">
        <f t="shared" si="0"/>
        <v>-4</v>
      </c>
      <c r="F11">
        <f t="shared" si="0"/>
        <v>-3</v>
      </c>
      <c r="G11">
        <f t="shared" si="0"/>
        <v>-2</v>
      </c>
      <c r="H11">
        <f t="shared" si="0"/>
        <v>-1</v>
      </c>
      <c r="I11">
        <f t="shared" si="0"/>
        <v>0</v>
      </c>
    </row>
    <row r="14" spans="2:28" x14ac:dyDescent="0.25">
      <c r="S14">
        <v>1</v>
      </c>
      <c r="T14">
        <v>100</v>
      </c>
      <c r="U14">
        <v>75</v>
      </c>
      <c r="V14">
        <v>40</v>
      </c>
      <c r="W14">
        <f>2*T14*V14*U14/1000</f>
        <v>600</v>
      </c>
      <c r="X14">
        <v>4</v>
      </c>
      <c r="Y14">
        <f>W14*X14</f>
        <v>2400</v>
      </c>
      <c r="Z14">
        <f>Y14/60</f>
        <v>40</v>
      </c>
      <c r="AA14">
        <f>Z14*S14</f>
        <v>40</v>
      </c>
      <c r="AB14">
        <f>AA14/60</f>
        <v>0.66666666666666663</v>
      </c>
    </row>
    <row r="15" spans="2:28" x14ac:dyDescent="0.25">
      <c r="C15">
        <v>0</v>
      </c>
      <c r="D15">
        <v>1</v>
      </c>
      <c r="E15">
        <v>2</v>
      </c>
      <c r="F15">
        <v>3</v>
      </c>
      <c r="G15">
        <v>4</v>
      </c>
      <c r="H15">
        <v>5</v>
      </c>
      <c r="I15">
        <v>6</v>
      </c>
    </row>
    <row r="16" spans="2:28" x14ac:dyDescent="0.25">
      <c r="B16">
        <v>0</v>
      </c>
      <c r="C16">
        <v>0</v>
      </c>
      <c r="D16">
        <v>0</v>
      </c>
      <c r="E16">
        <v>0</v>
      </c>
      <c r="F16">
        <v>0</v>
      </c>
      <c r="G16">
        <v>0</v>
      </c>
      <c r="H16">
        <v>0</v>
      </c>
      <c r="I16">
        <v>0</v>
      </c>
    </row>
    <row r="17" spans="2:11" x14ac:dyDescent="0.25">
      <c r="B17">
        <v>1</v>
      </c>
      <c r="C17">
        <v>0</v>
      </c>
      <c r="D17">
        <f>IF(D$15&gt;$B17,D$15/$B17,-$B17/D$15)</f>
        <v>-1</v>
      </c>
      <c r="E17">
        <f t="shared" ref="E17:I22" si="2">IF(E$15&gt;$B17,E$15/$B17,-$B17/E$15)</f>
        <v>2</v>
      </c>
      <c r="F17">
        <f t="shared" si="2"/>
        <v>3</v>
      </c>
      <c r="G17">
        <f t="shared" si="2"/>
        <v>4</v>
      </c>
      <c r="H17">
        <f t="shared" si="2"/>
        <v>5</v>
      </c>
      <c r="I17">
        <f t="shared" si="2"/>
        <v>6</v>
      </c>
    </row>
    <row r="18" spans="2:11" x14ac:dyDescent="0.25">
      <c r="B18">
        <v>2</v>
      </c>
      <c r="C18">
        <v>0</v>
      </c>
      <c r="D18">
        <f t="shared" ref="D18:I22" si="3">IF(D$15&gt;$B18,D$15/$B18,-$B18/D$15)</f>
        <v>-2</v>
      </c>
      <c r="E18">
        <f t="shared" si="2"/>
        <v>-1</v>
      </c>
      <c r="F18">
        <f t="shared" si="2"/>
        <v>1.5</v>
      </c>
      <c r="G18">
        <f t="shared" si="2"/>
        <v>2</v>
      </c>
      <c r="H18">
        <f t="shared" si="2"/>
        <v>2.5</v>
      </c>
      <c r="I18">
        <f t="shared" si="2"/>
        <v>3</v>
      </c>
    </row>
    <row r="19" spans="2:11" x14ac:dyDescent="0.25">
      <c r="B19">
        <v>3</v>
      </c>
      <c r="C19">
        <v>0</v>
      </c>
      <c r="D19">
        <f t="shared" si="3"/>
        <v>-3</v>
      </c>
      <c r="E19">
        <f t="shared" si="2"/>
        <v>-1.5</v>
      </c>
      <c r="F19">
        <f t="shared" si="2"/>
        <v>-1</v>
      </c>
      <c r="G19">
        <f t="shared" si="2"/>
        <v>1.3333333333333333</v>
      </c>
      <c r="H19">
        <f t="shared" si="2"/>
        <v>1.6666666666666667</v>
      </c>
      <c r="I19">
        <f t="shared" si="2"/>
        <v>2</v>
      </c>
    </row>
    <row r="20" spans="2:11" x14ac:dyDescent="0.25">
      <c r="B20">
        <v>4</v>
      </c>
      <c r="C20">
        <v>0</v>
      </c>
      <c r="D20">
        <f t="shared" si="3"/>
        <v>-4</v>
      </c>
      <c r="E20">
        <f t="shared" si="2"/>
        <v>-2</v>
      </c>
      <c r="F20">
        <f t="shared" si="2"/>
        <v>-1.3333333333333333</v>
      </c>
      <c r="G20">
        <f t="shared" si="2"/>
        <v>-1</v>
      </c>
      <c r="H20">
        <f t="shared" si="2"/>
        <v>1.25</v>
      </c>
      <c r="I20">
        <f t="shared" si="2"/>
        <v>1.5</v>
      </c>
    </row>
    <row r="21" spans="2:11" x14ac:dyDescent="0.25">
      <c r="B21">
        <v>5</v>
      </c>
      <c r="C21">
        <v>0</v>
      </c>
      <c r="D21">
        <f t="shared" si="3"/>
        <v>-5</v>
      </c>
      <c r="E21">
        <f t="shared" si="2"/>
        <v>-2.5</v>
      </c>
      <c r="F21">
        <f t="shared" si="2"/>
        <v>-1.6666666666666667</v>
      </c>
      <c r="G21">
        <f t="shared" si="2"/>
        <v>-1.25</v>
      </c>
      <c r="H21">
        <f t="shared" si="2"/>
        <v>-1</v>
      </c>
      <c r="I21">
        <f t="shared" si="2"/>
        <v>1.2</v>
      </c>
    </row>
    <row r="22" spans="2:11" x14ac:dyDescent="0.25">
      <c r="B22">
        <v>6</v>
      </c>
      <c r="C22">
        <v>0</v>
      </c>
      <c r="D22">
        <f t="shared" si="3"/>
        <v>-6</v>
      </c>
      <c r="E22">
        <f t="shared" si="2"/>
        <v>-3</v>
      </c>
      <c r="F22">
        <f t="shared" si="2"/>
        <v>-2</v>
      </c>
      <c r="G22">
        <f t="shared" si="2"/>
        <v>-1.5</v>
      </c>
      <c r="H22">
        <f t="shared" si="2"/>
        <v>-1.2</v>
      </c>
      <c r="I22">
        <f t="shared" si="2"/>
        <v>-1</v>
      </c>
    </row>
    <row r="26" spans="2:11" x14ac:dyDescent="0.25">
      <c r="C26">
        <v>0</v>
      </c>
      <c r="D26">
        <v>1</v>
      </c>
      <c r="E26">
        <v>2</v>
      </c>
      <c r="F26">
        <v>3</v>
      </c>
      <c r="G26">
        <v>4</v>
      </c>
      <c r="H26">
        <v>5</v>
      </c>
      <c r="I26">
        <v>6</v>
      </c>
      <c r="J26">
        <v>7</v>
      </c>
      <c r="K26">
        <v>8</v>
      </c>
    </row>
    <row r="27" spans="2:11" x14ac:dyDescent="0.25">
      <c r="B27">
        <v>0</v>
      </c>
      <c r="C27" t="e">
        <f t="shared" ref="C27:C33" si="4">$B27/C$26*-$B27</f>
        <v>#DIV/0!</v>
      </c>
      <c r="D27">
        <f>$B27/D$26*-$B27</f>
        <v>0</v>
      </c>
      <c r="E27">
        <f t="shared" ref="C27:K35" si="5">$B27/E$26*-$B27</f>
        <v>0</v>
      </c>
      <c r="F27">
        <f t="shared" si="5"/>
        <v>0</v>
      </c>
      <c r="G27">
        <f t="shared" si="5"/>
        <v>0</v>
      </c>
      <c r="H27">
        <f t="shared" si="5"/>
        <v>0</v>
      </c>
      <c r="I27">
        <f t="shared" si="5"/>
        <v>0</v>
      </c>
      <c r="J27">
        <f t="shared" si="5"/>
        <v>0</v>
      </c>
      <c r="K27">
        <f t="shared" si="5"/>
        <v>0</v>
      </c>
    </row>
    <row r="28" spans="2:11" x14ac:dyDescent="0.25">
      <c r="B28">
        <v>1</v>
      </c>
      <c r="C28" t="e">
        <f t="shared" si="4"/>
        <v>#DIV/0!</v>
      </c>
      <c r="D28">
        <f>$B28/D$26*-$B28</f>
        <v>-1</v>
      </c>
      <c r="E28">
        <f t="shared" ref="E28:I33" si="6">$B28/E$26*-$B28</f>
        <v>-0.5</v>
      </c>
      <c r="F28">
        <f t="shared" si="6"/>
        <v>-0.33333333333333331</v>
      </c>
      <c r="G28">
        <f t="shared" si="6"/>
        <v>-0.25</v>
      </c>
      <c r="H28">
        <f t="shared" si="6"/>
        <v>-0.2</v>
      </c>
      <c r="I28">
        <f t="shared" si="5"/>
        <v>-0.16666666666666666</v>
      </c>
      <c r="J28">
        <f t="shared" si="5"/>
        <v>-0.14285714285714285</v>
      </c>
      <c r="K28">
        <f t="shared" si="5"/>
        <v>-0.125</v>
      </c>
    </row>
    <row r="29" spans="2:11" x14ac:dyDescent="0.25">
      <c r="B29">
        <v>2</v>
      </c>
      <c r="C29" t="e">
        <f t="shared" si="4"/>
        <v>#DIV/0!</v>
      </c>
      <c r="D29">
        <f t="shared" ref="D29:D33" si="7">$B29/D$26*-$B29</f>
        <v>-4</v>
      </c>
      <c r="E29">
        <f t="shared" si="6"/>
        <v>-2</v>
      </c>
      <c r="F29">
        <f t="shared" si="6"/>
        <v>-1.3333333333333333</v>
      </c>
      <c r="G29">
        <f t="shared" si="6"/>
        <v>-1</v>
      </c>
      <c r="H29">
        <f t="shared" si="6"/>
        <v>-0.8</v>
      </c>
      <c r="I29">
        <f t="shared" si="5"/>
        <v>-0.66666666666666663</v>
      </c>
      <c r="J29">
        <f t="shared" si="5"/>
        <v>-0.5714285714285714</v>
      </c>
      <c r="K29">
        <f t="shared" si="5"/>
        <v>-0.5</v>
      </c>
    </row>
    <row r="30" spans="2:11" x14ac:dyDescent="0.25">
      <c r="B30">
        <v>3</v>
      </c>
      <c r="C30" t="e">
        <f t="shared" si="4"/>
        <v>#DIV/0!</v>
      </c>
      <c r="D30">
        <f t="shared" si="7"/>
        <v>-9</v>
      </c>
      <c r="E30">
        <f t="shared" si="6"/>
        <v>-4.5</v>
      </c>
      <c r="F30">
        <f t="shared" si="6"/>
        <v>-3</v>
      </c>
      <c r="G30">
        <f t="shared" si="6"/>
        <v>-2.25</v>
      </c>
      <c r="H30">
        <f t="shared" si="6"/>
        <v>-1.7999999999999998</v>
      </c>
      <c r="I30">
        <f t="shared" si="5"/>
        <v>-1.5</v>
      </c>
      <c r="J30">
        <f t="shared" si="5"/>
        <v>-1.2857142857142856</v>
      </c>
      <c r="K30">
        <f t="shared" si="5"/>
        <v>-1.125</v>
      </c>
    </row>
    <row r="31" spans="2:11" x14ac:dyDescent="0.25">
      <c r="B31">
        <v>4</v>
      </c>
      <c r="C31" t="e">
        <f t="shared" si="4"/>
        <v>#DIV/0!</v>
      </c>
      <c r="D31">
        <f t="shared" si="7"/>
        <v>-16</v>
      </c>
      <c r="E31">
        <f t="shared" si="6"/>
        <v>-8</v>
      </c>
      <c r="F31">
        <f t="shared" si="6"/>
        <v>-5.333333333333333</v>
      </c>
      <c r="G31">
        <f t="shared" si="6"/>
        <v>-4</v>
      </c>
      <c r="H31">
        <f t="shared" si="6"/>
        <v>-3.2</v>
      </c>
      <c r="I31">
        <f t="shared" si="5"/>
        <v>-2.6666666666666665</v>
      </c>
      <c r="J31">
        <f t="shared" si="5"/>
        <v>-2.2857142857142856</v>
      </c>
      <c r="K31">
        <f t="shared" si="5"/>
        <v>-2</v>
      </c>
    </row>
    <row r="32" spans="2:11" x14ac:dyDescent="0.25">
      <c r="B32">
        <v>5</v>
      </c>
      <c r="C32" t="e">
        <f t="shared" si="4"/>
        <v>#DIV/0!</v>
      </c>
      <c r="D32">
        <f t="shared" si="7"/>
        <v>-25</v>
      </c>
      <c r="E32">
        <f t="shared" si="6"/>
        <v>-12.5</v>
      </c>
      <c r="F32">
        <f t="shared" si="6"/>
        <v>-8.3333333333333339</v>
      </c>
      <c r="G32">
        <f t="shared" si="6"/>
        <v>-6.25</v>
      </c>
      <c r="H32">
        <f t="shared" si="6"/>
        <v>-5</v>
      </c>
      <c r="I32">
        <f t="shared" si="5"/>
        <v>-4.166666666666667</v>
      </c>
      <c r="J32">
        <f t="shared" si="5"/>
        <v>-3.5714285714285716</v>
      </c>
      <c r="K32">
        <f t="shared" si="5"/>
        <v>-3.125</v>
      </c>
    </row>
    <row r="33" spans="2:11" x14ac:dyDescent="0.25">
      <c r="B33">
        <v>6</v>
      </c>
      <c r="C33" t="e">
        <f t="shared" si="4"/>
        <v>#DIV/0!</v>
      </c>
      <c r="D33">
        <f t="shared" si="7"/>
        <v>-36</v>
      </c>
      <c r="E33">
        <f t="shared" si="6"/>
        <v>-18</v>
      </c>
      <c r="F33">
        <f t="shared" si="6"/>
        <v>-12</v>
      </c>
      <c r="G33">
        <f t="shared" si="6"/>
        <v>-9</v>
      </c>
      <c r="H33">
        <f t="shared" si="6"/>
        <v>-7.1999999999999993</v>
      </c>
      <c r="I33">
        <f t="shared" si="5"/>
        <v>-6</v>
      </c>
      <c r="J33">
        <f t="shared" si="5"/>
        <v>-5.1428571428571423</v>
      </c>
      <c r="K33">
        <f t="shared" si="5"/>
        <v>-4.5</v>
      </c>
    </row>
    <row r="34" spans="2:11" x14ac:dyDescent="0.25">
      <c r="B34">
        <v>7</v>
      </c>
      <c r="C34" t="e">
        <f t="shared" si="5"/>
        <v>#DIV/0!</v>
      </c>
      <c r="D34">
        <f t="shared" si="5"/>
        <v>-49</v>
      </c>
      <c r="E34">
        <f t="shared" si="5"/>
        <v>-24.5</v>
      </c>
      <c r="F34">
        <f t="shared" si="5"/>
        <v>-16.333333333333336</v>
      </c>
      <c r="G34">
        <f t="shared" si="5"/>
        <v>-12.25</v>
      </c>
      <c r="H34">
        <f t="shared" si="5"/>
        <v>-9.7999999999999989</v>
      </c>
      <c r="I34">
        <f t="shared" si="5"/>
        <v>-8.1666666666666679</v>
      </c>
      <c r="J34">
        <f t="shared" si="5"/>
        <v>-7</v>
      </c>
      <c r="K34">
        <f t="shared" si="5"/>
        <v>-6.125</v>
      </c>
    </row>
    <row r="35" spans="2:11" x14ac:dyDescent="0.25">
      <c r="B35">
        <v>8</v>
      </c>
      <c r="C35" t="e">
        <f t="shared" si="5"/>
        <v>#DIV/0!</v>
      </c>
      <c r="D35">
        <f t="shared" si="5"/>
        <v>-64</v>
      </c>
      <c r="E35">
        <f t="shared" si="5"/>
        <v>-32</v>
      </c>
      <c r="F35">
        <f t="shared" si="5"/>
        <v>-21.333333333333332</v>
      </c>
      <c r="G35">
        <f t="shared" si="5"/>
        <v>-16</v>
      </c>
      <c r="H35">
        <f t="shared" si="5"/>
        <v>-12.8</v>
      </c>
      <c r="I35">
        <f t="shared" si="5"/>
        <v>-10.666666666666666</v>
      </c>
      <c r="J35">
        <f t="shared" si="5"/>
        <v>-9.1428571428571423</v>
      </c>
      <c r="K35">
        <f t="shared" si="5"/>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A4" sqref="A4:A5"/>
    </sheetView>
  </sheetViews>
  <sheetFormatPr defaultRowHeight="15" x14ac:dyDescent="0.25"/>
  <cols>
    <col min="1" max="1" width="16.7109375" bestFit="1" customWidth="1"/>
  </cols>
  <sheetData>
    <row r="1" spans="1:3" x14ac:dyDescent="0.25">
      <c r="A1" t="s">
        <v>0</v>
      </c>
    </row>
    <row r="2" spans="1:3" x14ac:dyDescent="0.25">
      <c r="A2" t="s">
        <v>1</v>
      </c>
      <c r="C2" s="1">
        <v>42860</v>
      </c>
    </row>
    <row r="4" spans="1:3" x14ac:dyDescent="0.25">
      <c r="A4" t="s">
        <v>3</v>
      </c>
    </row>
    <row r="5" spans="1:3" x14ac:dyDescent="0.25">
      <c r="A5" t="s">
        <v>4</v>
      </c>
    </row>
    <row r="7" spans="1:3" x14ac:dyDescent="0.25">
      <c r="A7" t="s">
        <v>10</v>
      </c>
    </row>
    <row r="8" spans="1:3" x14ac:dyDescent="0.25">
      <c r="A8" t="s">
        <v>11</v>
      </c>
    </row>
    <row r="9" spans="1:3" x14ac:dyDescent="0.25">
      <c r="A9" t="s">
        <v>12</v>
      </c>
    </row>
    <row r="10" spans="1:3" x14ac:dyDescent="0.25">
      <c r="A10" t="s">
        <v>5</v>
      </c>
    </row>
    <row r="11" spans="1:3" x14ac:dyDescent="0.25">
      <c r="A11" t="s">
        <v>6</v>
      </c>
      <c r="B11" s="2">
        <v>0.86</v>
      </c>
    </row>
    <row r="12" spans="1:3" x14ac:dyDescent="0.25">
      <c r="A12" t="s">
        <v>7</v>
      </c>
      <c r="B12" s="2">
        <v>0.75</v>
      </c>
    </row>
    <row r="14" spans="1:3" x14ac:dyDescent="0.25">
      <c r="A14" t="s">
        <v>8</v>
      </c>
    </row>
    <row r="15" spans="1:3" x14ac:dyDescent="0.25">
      <c r="A15" t="s">
        <v>2</v>
      </c>
    </row>
    <row r="17" spans="1:1" x14ac:dyDescent="0.25">
      <c r="A17" t="s">
        <v>5</v>
      </c>
    </row>
    <row r="18" spans="1:1" x14ac:dyDescent="0.25">
      <c r="A18" t="s">
        <v>6</v>
      </c>
    </row>
    <row r="19" spans="1:1" x14ac:dyDescent="0.25">
      <c r="A19"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16"/>
  <sheetViews>
    <sheetView workbookViewId="0">
      <selection activeCell="AA22" sqref="AA22"/>
    </sheetView>
  </sheetViews>
  <sheetFormatPr defaultColWidth="8.7109375" defaultRowHeight="15" x14ac:dyDescent="0.25"/>
  <cols>
    <col min="1" max="1" width="6.5703125" bestFit="1" customWidth="1"/>
    <col min="2" max="2" width="14.42578125" bestFit="1" customWidth="1"/>
    <col min="3" max="10" width="9" customWidth="1"/>
  </cols>
  <sheetData>
    <row r="4" spans="1:10" ht="15.75" thickBot="1" x14ac:dyDescent="0.3"/>
    <row r="5" spans="1:10" x14ac:dyDescent="0.25">
      <c r="A5" s="6" t="s">
        <v>13</v>
      </c>
      <c r="B5" s="7" t="s">
        <v>14</v>
      </c>
      <c r="C5" s="8" t="s">
        <v>21</v>
      </c>
      <c r="D5" s="9"/>
      <c r="E5" s="8" t="s">
        <v>24</v>
      </c>
      <c r="F5" s="9"/>
      <c r="G5" s="8" t="s">
        <v>25</v>
      </c>
      <c r="H5" s="9"/>
      <c r="I5" s="8" t="s">
        <v>26</v>
      </c>
      <c r="J5" s="10"/>
    </row>
    <row r="6" spans="1:10" x14ac:dyDescent="0.25">
      <c r="A6" s="11"/>
      <c r="B6" s="5"/>
      <c r="C6" s="5" t="s">
        <v>22</v>
      </c>
      <c r="D6" s="5" t="s">
        <v>23</v>
      </c>
      <c r="E6" s="5" t="s">
        <v>22</v>
      </c>
      <c r="F6" s="5" t="s">
        <v>23</v>
      </c>
      <c r="G6" s="5" t="s">
        <v>22</v>
      </c>
      <c r="H6" s="5" t="s">
        <v>23</v>
      </c>
      <c r="I6" s="5" t="s">
        <v>22</v>
      </c>
      <c r="J6" s="12" t="s">
        <v>23</v>
      </c>
    </row>
    <row r="7" spans="1:10" x14ac:dyDescent="0.25">
      <c r="A7" s="13">
        <v>1</v>
      </c>
      <c r="B7" s="5" t="s">
        <v>15</v>
      </c>
      <c r="C7" s="4">
        <v>96</v>
      </c>
      <c r="D7" s="4">
        <v>4</v>
      </c>
      <c r="E7" s="4">
        <v>97</v>
      </c>
      <c r="F7" s="4">
        <v>3</v>
      </c>
      <c r="G7" s="4">
        <v>94</v>
      </c>
      <c r="H7" s="4">
        <v>6</v>
      </c>
      <c r="I7" s="4">
        <v>92</v>
      </c>
      <c r="J7" s="14">
        <v>8</v>
      </c>
    </row>
    <row r="8" spans="1:10" x14ac:dyDescent="0.25">
      <c r="A8" s="13">
        <v>2</v>
      </c>
      <c r="B8" s="5" t="s">
        <v>16</v>
      </c>
      <c r="C8" s="4">
        <v>75</v>
      </c>
      <c r="D8" s="4">
        <v>25</v>
      </c>
      <c r="E8" s="4">
        <v>78</v>
      </c>
      <c r="F8" s="4">
        <v>22</v>
      </c>
      <c r="G8" s="4">
        <v>76</v>
      </c>
      <c r="H8" s="4">
        <v>24</v>
      </c>
      <c r="I8" s="4">
        <v>69</v>
      </c>
      <c r="J8" s="14">
        <v>31</v>
      </c>
    </row>
    <row r="9" spans="1:10" x14ac:dyDescent="0.25">
      <c r="A9" s="13">
        <v>3</v>
      </c>
      <c r="B9" s="5" t="s">
        <v>17</v>
      </c>
      <c r="C9" s="4">
        <v>88</v>
      </c>
      <c r="D9" s="4">
        <v>12</v>
      </c>
      <c r="E9" s="4">
        <v>91</v>
      </c>
      <c r="F9" s="4">
        <v>9</v>
      </c>
      <c r="G9" s="4">
        <v>88</v>
      </c>
      <c r="H9" s="4">
        <v>12</v>
      </c>
      <c r="I9" s="4">
        <v>83</v>
      </c>
      <c r="J9" s="14">
        <v>17</v>
      </c>
    </row>
    <row r="10" spans="1:10" x14ac:dyDescent="0.25">
      <c r="A10" s="13">
        <v>4</v>
      </c>
      <c r="B10" s="5" t="s">
        <v>18</v>
      </c>
      <c r="C10" s="4">
        <v>68</v>
      </c>
      <c r="D10" s="4">
        <v>32</v>
      </c>
      <c r="E10" s="4">
        <v>73</v>
      </c>
      <c r="F10" s="4">
        <v>27</v>
      </c>
      <c r="G10" s="4">
        <v>73</v>
      </c>
      <c r="H10" s="4">
        <v>27</v>
      </c>
      <c r="I10" s="4">
        <v>73</v>
      </c>
      <c r="J10" s="14">
        <v>27</v>
      </c>
    </row>
    <row r="11" spans="1:10" x14ac:dyDescent="0.25">
      <c r="A11" s="13">
        <v>5</v>
      </c>
      <c r="B11" s="5" t="s">
        <v>19</v>
      </c>
      <c r="C11" s="4">
        <v>52</v>
      </c>
      <c r="D11" s="4">
        <v>48</v>
      </c>
      <c r="E11" s="4">
        <v>48</v>
      </c>
      <c r="F11" s="4">
        <v>52</v>
      </c>
      <c r="G11" s="4">
        <v>51</v>
      </c>
      <c r="H11" s="4">
        <v>49</v>
      </c>
      <c r="I11" s="4">
        <v>45</v>
      </c>
      <c r="J11" s="14">
        <v>55</v>
      </c>
    </row>
    <row r="12" spans="1:10" x14ac:dyDescent="0.25">
      <c r="A12" s="13">
        <v>6</v>
      </c>
      <c r="B12" s="5" t="s">
        <v>20</v>
      </c>
      <c r="C12" s="4">
        <v>54</v>
      </c>
      <c r="D12" s="4">
        <v>46</v>
      </c>
      <c r="E12" s="4">
        <v>65</v>
      </c>
      <c r="F12" s="4">
        <v>35</v>
      </c>
      <c r="G12" s="4">
        <v>61</v>
      </c>
      <c r="H12" s="4">
        <v>39</v>
      </c>
      <c r="I12" s="4">
        <v>59</v>
      </c>
      <c r="J12" s="14">
        <v>41</v>
      </c>
    </row>
    <row r="13" spans="1:10" x14ac:dyDescent="0.25">
      <c r="A13" s="13">
        <v>7</v>
      </c>
      <c r="B13" s="5" t="s">
        <v>21</v>
      </c>
      <c r="C13" s="4">
        <v>43</v>
      </c>
      <c r="D13" s="4">
        <v>57</v>
      </c>
      <c r="E13" s="4">
        <v>51</v>
      </c>
      <c r="F13" s="4">
        <v>49</v>
      </c>
      <c r="G13" s="4">
        <v>49</v>
      </c>
      <c r="H13" s="4">
        <v>51</v>
      </c>
      <c r="I13" s="4">
        <v>47</v>
      </c>
      <c r="J13" s="14">
        <v>53</v>
      </c>
    </row>
    <row r="14" spans="1:10" hidden="1" x14ac:dyDescent="0.25">
      <c r="A14" s="13"/>
      <c r="B14" s="5"/>
      <c r="C14" s="4">
        <f>SUM(C7:C13)</f>
        <v>476</v>
      </c>
      <c r="D14" s="4">
        <f t="shared" ref="D14:J14" si="0">SUM(D7:D13)</f>
        <v>224</v>
      </c>
      <c r="E14" s="4">
        <f t="shared" si="0"/>
        <v>503</v>
      </c>
      <c r="F14" s="4">
        <f t="shared" si="0"/>
        <v>197</v>
      </c>
      <c r="G14" s="4">
        <f t="shared" si="0"/>
        <v>492</v>
      </c>
      <c r="H14" s="4">
        <f t="shared" si="0"/>
        <v>208</v>
      </c>
      <c r="I14" s="4">
        <f t="shared" si="0"/>
        <v>468</v>
      </c>
      <c r="J14" s="14">
        <f t="shared" si="0"/>
        <v>232</v>
      </c>
    </row>
    <row r="15" spans="1:10" hidden="1" x14ac:dyDescent="0.25">
      <c r="A15" s="13"/>
      <c r="B15" s="5"/>
      <c r="C15" s="4">
        <f>C14+D14</f>
        <v>700</v>
      </c>
      <c r="D15" s="4"/>
      <c r="E15" s="4">
        <f>E14+F14</f>
        <v>700</v>
      </c>
      <c r="F15" s="4"/>
      <c r="G15" s="4">
        <f>G14+H14</f>
        <v>700</v>
      </c>
      <c r="H15" s="4"/>
      <c r="I15" s="4">
        <f>I14+J14</f>
        <v>700</v>
      </c>
      <c r="J15" s="14"/>
    </row>
    <row r="16" spans="1:10" ht="15.75" thickBot="1" x14ac:dyDescent="0.3">
      <c r="A16" s="15"/>
      <c r="B16" s="16" t="s">
        <v>5</v>
      </c>
      <c r="C16" s="17">
        <f>C14/C15</f>
        <v>0.68</v>
      </c>
      <c r="D16" s="18"/>
      <c r="E16" s="17">
        <f>E14/E15</f>
        <v>0.71857142857142853</v>
      </c>
      <c r="F16" s="18"/>
      <c r="G16" s="17">
        <f>G14/G15</f>
        <v>0.70285714285714285</v>
      </c>
      <c r="H16" s="18"/>
      <c r="I16" s="17">
        <f>I14/I15</f>
        <v>0.66857142857142859</v>
      </c>
      <c r="J16" s="19"/>
    </row>
  </sheetData>
  <mergeCells count="8">
    <mergeCell ref="C5:D5"/>
    <mergeCell ref="E5:F5"/>
    <mergeCell ref="G5:H5"/>
    <mergeCell ref="I5:J5"/>
    <mergeCell ref="C16:D16"/>
    <mergeCell ref="E16:F16"/>
    <mergeCell ref="G16:H16"/>
    <mergeCell ref="I16:J16"/>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0:X19"/>
  <sheetViews>
    <sheetView tabSelected="1" workbookViewId="0">
      <selection activeCell="L23" sqref="L23"/>
    </sheetView>
  </sheetViews>
  <sheetFormatPr defaultRowHeight="15" x14ac:dyDescent="0.25"/>
  <sheetData>
    <row r="10" spans="7:24" x14ac:dyDescent="0.25">
      <c r="Q10">
        <f>R10*N11*0.001</f>
        <v>0.37359024142030262</v>
      </c>
      <c r="R10">
        <f>SQRT(R11)</f>
        <v>6.3927146033590461</v>
      </c>
      <c r="S10">
        <v>41.56</v>
      </c>
      <c r="T10">
        <f>S10+R10</f>
        <v>47.952714603359048</v>
      </c>
      <c r="W10">
        <v>41.56</v>
      </c>
    </row>
    <row r="11" spans="7:24" x14ac:dyDescent="0.25">
      <c r="H11">
        <f>H12*H13</f>
        <v>52.5625</v>
      </c>
      <c r="N11">
        <v>58.44</v>
      </c>
      <c r="P11">
        <v>37.700000000000003</v>
      </c>
      <c r="Q11" s="20">
        <v>8.4000000000000005E-2</v>
      </c>
      <c r="R11">
        <f>P11*(1+Q11)</f>
        <v>40.866800000000005</v>
      </c>
      <c r="S11">
        <f>S12*N11</f>
        <v>0.37343159999999997</v>
      </c>
      <c r="W11">
        <v>10</v>
      </c>
      <c r="X11">
        <f>W11*10^-3</f>
        <v>0.01</v>
      </c>
    </row>
    <row r="12" spans="7:24" x14ac:dyDescent="0.25">
      <c r="G12">
        <v>14.5</v>
      </c>
      <c r="H12">
        <f>G12/2</f>
        <v>7.25</v>
      </c>
      <c r="N12">
        <v>8.4600000000000009</v>
      </c>
      <c r="S12">
        <f>S13*0.001</f>
        <v>6.3899999999999998E-3</v>
      </c>
      <c r="W12">
        <f>W10+W13</f>
        <v>45.294316000000002</v>
      </c>
    </row>
    <row r="13" spans="7:24" x14ac:dyDescent="0.25">
      <c r="G13">
        <v>14.5</v>
      </c>
      <c r="H13">
        <f>G13/2</f>
        <v>7.25</v>
      </c>
      <c r="N13">
        <f>N12/N11</f>
        <v>0.14476386036960986</v>
      </c>
      <c r="R13">
        <f>R10/N11</f>
        <v>0.10938936692948402</v>
      </c>
      <c r="S13">
        <v>6.39</v>
      </c>
      <c r="W13">
        <f>W14*N11</f>
        <v>3.7343159999999997</v>
      </c>
    </row>
    <row r="14" spans="7:24" x14ac:dyDescent="0.25">
      <c r="H14">
        <v>37.700000000000003</v>
      </c>
      <c r="N14">
        <f>10*10^-3</f>
        <v>0.01</v>
      </c>
      <c r="W14">
        <f>W15*0.01</f>
        <v>6.3899999999999998E-2</v>
      </c>
    </row>
    <row r="15" spans="7:24" x14ac:dyDescent="0.25">
      <c r="N15">
        <f>N13/N14</f>
        <v>14.476386036960987</v>
      </c>
      <c r="W15">
        <v>6.39</v>
      </c>
    </row>
    <row r="16" spans="7:24" x14ac:dyDescent="0.25">
      <c r="W16">
        <f>W15*W15</f>
        <v>40.832099999999997</v>
      </c>
    </row>
    <row r="17" spans="23:23" x14ac:dyDescent="0.25">
      <c r="W17">
        <v>37.700000000000003</v>
      </c>
    </row>
    <row r="18" spans="23:23" x14ac:dyDescent="0.25">
      <c r="W18">
        <f>W16-W17</f>
        <v>3.1320999999999941</v>
      </c>
    </row>
    <row r="19" spans="23:23" x14ac:dyDescent="0.25">
      <c r="W19" s="3">
        <f>W18/W17</f>
        <v>8.3079575596816807E-2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Bhinesh</dc:creator>
  <cp:lastModifiedBy>Bhinesh</cp:lastModifiedBy>
  <dcterms:created xsi:type="dcterms:W3CDTF">2017-05-04T16:12:39Z</dcterms:created>
  <dcterms:modified xsi:type="dcterms:W3CDTF">2017-05-11T14:26:53Z</dcterms:modified>
</cp:coreProperties>
</file>