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5087" documentId="14_{3A56DEAC-B089-49D3-B0A6-B9E59AE3BC1B}" xr6:coauthVersionLast="47" xr6:coauthVersionMax="47" xr10:uidLastSave="{2613E450-B15C-40DB-B39A-36194BB82D71}"/>
  <bookViews>
    <workbookView xWindow="-110" yWindow="-110" windowWidth="19420" windowHeight="10300" tabRatio="908" activeTab="13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Stringing!$A$5:$Y$42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1" i="50" l="1"/>
  <c r="H210" i="50"/>
  <c r="F42" i="46"/>
  <c r="F41" i="46"/>
  <c r="F40" i="46"/>
  <c r="F39" i="46"/>
  <c r="F38" i="46"/>
  <c r="F37" i="46"/>
  <c r="H20" i="48"/>
  <c r="G20" i="48"/>
  <c r="H17" i="26"/>
  <c r="H18" i="26"/>
  <c r="H16" i="26"/>
  <c r="F36" i="46"/>
  <c r="F35" i="46"/>
  <c r="E42" i="46"/>
  <c r="A211" i="50"/>
  <c r="A210" i="50"/>
  <c r="C211" i="50"/>
  <c r="C210" i="50"/>
  <c r="C197" i="50"/>
  <c r="A198" i="50"/>
  <c r="A197" i="50"/>
  <c r="E39" i="46"/>
  <c r="D16" i="99" s="1"/>
  <c r="H207" i="50"/>
  <c r="H206" i="50"/>
  <c r="D18" i="99"/>
  <c r="E41" i="46"/>
  <c r="D85" i="98" l="1"/>
  <c r="D84" i="98"/>
  <c r="E272" i="45"/>
  <c r="J73" i="97"/>
  <c r="I37" i="46"/>
  <c r="H37" i="46" s="1"/>
  <c r="I38" i="46"/>
  <c r="H38" i="46" s="1"/>
  <c r="E36" i="46"/>
  <c r="E37" i="46"/>
  <c r="C209" i="50"/>
  <c r="C208" i="50"/>
  <c r="C207" i="50"/>
  <c r="C206" i="50"/>
  <c r="H2" i="99" l="1"/>
  <c r="C205" i="50"/>
  <c r="G263" i="45"/>
  <c r="I34" i="46"/>
  <c r="H34" i="46" s="1"/>
  <c r="I4" i="95"/>
  <c r="J4" i="95"/>
  <c r="G261" i="45"/>
  <c r="F262" i="45" s="1"/>
  <c r="G262" i="45" s="1"/>
  <c r="E40" i="46"/>
  <c r="D11" i="99" s="1"/>
  <c r="I33" i="46" l="1"/>
  <c r="AQ98" i="81"/>
  <c r="G18" i="26"/>
  <c r="G17" i="26"/>
  <c r="E14" i="26" l="1"/>
  <c r="E18" i="26"/>
  <c r="E17" i="26"/>
  <c r="E16" i="26"/>
  <c r="E34" i="46"/>
  <c r="D17" i="99" l="1"/>
  <c r="A309" i="38"/>
  <c r="A310" i="38" s="1"/>
  <c r="A311" i="38" s="1"/>
  <c r="E38" i="46"/>
  <c r="D15" i="99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3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5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2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<sst xmlns="http://schemas.openxmlformats.org/spreadsheetml/2006/main" count="22958" uniqueCount="1868">
  <si>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</si>
  <si>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</si>
  <si>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</si>
  <si>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</si>
  <si>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</si>
  <si>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</si>
  <si>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</si>
  <si>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</si>
  <si>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</si>
  <si>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</si>
  <si>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</si>
  <si>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</si>
  <si>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</si>
  <si>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</si>
  <si>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</si>
  <si>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</si>
  <si>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</si>
  <si>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</si>
  <si>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</si>
  <si>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</si>
  <si>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</si>
  <si>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</si>
  <si>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</si>
  <si>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</si>
  <si>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</si>
  <si>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</si>
  <si>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</si>
  <si>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</si>
  <si>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</si>
  <si>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</si>
  <si>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</si>
  <si>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</si>
  <si>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</si>
  <si>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</si>
  <si>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</si>
  <si>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</si>
  <si>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</si>
  <si>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</si>
  <si>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</si>
  <si>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</si>
  <si>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</si>
  <si>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</si>
  <si>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</si>
  <si>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</si>
  <si>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</si>
  <si>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</si>
  <si>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</si>
  <si>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</si>
  <si>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</si>
  <si>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</si>
  <si>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</si>
  <si>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</si>
  <si>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</si>
  <si>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</si>
  <si>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</si>
  <si>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</si>
  <si>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</si>
  <si>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</si>
  <si>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</si>
  <si>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</si>
  <si>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</si>
  <si>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</si>
  <si>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</si>
  <si>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</si>
  <si>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</si>
  <si>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</si>
  <si>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</si>
  <si>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</si>
  <si>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</si>
  <si>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</si>
  <si>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</si>
  <si>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</si>
  <si>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</si>
  <si>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</si>
  <si>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</si>
  <si>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</si>
  <si>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</si>
  <si>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</si>
  <si>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</si>
  <si>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</si>
  <si>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</si>
  <si>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</si>
  <si>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</si>
  <si>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</si>
  <si>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</si>
  <si>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</si>
  <si>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</si>
  <si>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</si>
  <si>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</si>
  <si>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</si>
  <si>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</si>
  <si>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</si>
  <si>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</si>
  <si>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</si>
  <si>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</si>
  <si>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</si>
  <si>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</si>
  <si>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</si>
  <si>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</si>
  <si>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</si>
  <si>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</si>
  <si>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</si>
  <si>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</si>
  <si>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</si>
  <si>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</si>
  <si>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</si>
  <si>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</si>
  <si>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</si>
  <si>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</si>
  <si>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</si>
  <si>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</si>
  <si>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</si>
  <si>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</si>
  <si>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</si>
  <si>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</si>
  <si>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</si>
  <si>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</si>
  <si>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</si>
  <si>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</si>
  <si>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</si>
  <si>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</si>
  <si>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</si>
  <si>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</si>
  <si>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</si>
  <si>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</si>
  <si>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</si>
  <si>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</si>
  <si>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</si>
  <si>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</si>
  <si>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</si>
  <si>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</si>
  <si>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</si>
  <si>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</si>
  <si>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</si>
  <si>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</si>
  <si>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</si>
  <si>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</si>
  <si>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</si>
  <si>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</si>
  <si>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</si>
  <si>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</si>
  <si>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</si>
  <si>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</si>
  <si>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</si>
  <si>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</si>
  <si>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</si>
  <si>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</si>
  <si>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</si>
  <si>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</si>
  <si>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</si>
  <si>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</si>
  <si>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</si>
  <si>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</si>
  <si>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</si>
  <si>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</si>
  <si>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</si>
  <si>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</si>
  <si>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</si>
  <si>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</si>
  <si>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</si>
  <si>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</si>
  <si>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</si>
  <si>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</si>
  <si>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</si>
  <si>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</si>
  <si>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</si>
  <si>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</si>
  <si>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</si>
  <si>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</si>
  <si>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</si>
  <si>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</si>
  <si>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</si>
  <si>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</si>
  <si>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</si>
  <si>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</si>
  <si>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</si>
  <si>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</si>
  <si>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</si>
  <si>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</si>
  <si>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</si>
  <si>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</si>
  <si>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</si>
  <si>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</si>
  <si>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</si>
  <si>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</si>
  <si>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</si>
  <si>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</si>
  <si>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</si>
  <si>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</si>
  <si>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</si>
  <si>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</si>
  <si>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</si>
  <si>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</si>
  <si>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</si>
  <si>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</si>
  <si>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</si>
  <si>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</si>
  <si>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</si>
  <si>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</si>
  <si>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</si>
  <si>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</si>
  <si>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</si>
  <si>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</si>
  <si>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</si>
  <si>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</si>
  <si>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</si>
  <si>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</si>
  <si>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</si>
  <si>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</si>
  <si>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</si>
  <si>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</si>
  <si>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</si>
  <si>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</si>
  <si>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</si>
  <si>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</si>
  <si>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</si>
  <si>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</si>
  <si>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</si>
  <si>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</si>
  <si>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</si>
  <si>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</si>
  <si>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</si>
  <si>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</si>
  <si>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</si>
  <si>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</si>
  <si>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</si>
  <si>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</si>
  <si>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</si>
  <si>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</si>
  <si>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</si>
  <si>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</si>
  <si>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</si>
  <si>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</si>
  <si>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</si>
  <si>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</si>
  <si>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</si>
  <si>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</si>
  <si>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</si>
  <si>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</si>
  <si>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</si>
  <si>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</si>
  <si>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</si>
  <si>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</si>
  <si>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</si>
  <si>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</si>
  <si>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</si>
  <si>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</si>
  <si>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</si>
  <si>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</si>
  <si>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</si>
  <si>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</si>
  <si>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</si>
  <si>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</si>
  <si>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</si>
  <si>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</si>
  <si>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</si>
  <si>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</si>
  <si>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</si>
  <si>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</si>
  <si>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</si>
  <si>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</si>
  <si>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</si>
  <si>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</si>
  <si>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</si>
  <si>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</si>
  <si>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</si>
  <si>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</si>
  <si>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</si>
  <si>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</si>
  <si>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</si>
  <si>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</si>
  <si>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</si>
  <si>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</si>
  <si>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</si>
  <si>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</si>
  <si>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</si>
  <si>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</si>
  <si>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</si>
  <si>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</si>
  <si>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</si>
  <si>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</si>
  <si>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</si>
  <si>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</si>
  <si>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</si>
  <si>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</si>
  <si>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</si>
  <si>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</si>
  <si>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</si>
  <si>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</si>
  <si>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</si>
  <si>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</si>
  <si>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</si>
  <si>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</si>
  <si>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</si>
  <si>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</si>
  <si>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</si>
  <si>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</si>
  <si>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</si>
  <si>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</si>
  <si>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</si>
  <si>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</si>
  <si>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</si>
  <si>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</si>
  <si>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</si>
  <si>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</si>
  <si>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</si>
  <si>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</si>
  <si>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</si>
  <si>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</si>
  <si>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</si>
  <si>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</si>
  <si>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</si>
  <si>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</si>
  <si>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</si>
  <si>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</si>
  <si>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</si>
  <si>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</si>
  <si>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</si>
  <si>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</si>
  <si>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</si>
  <si>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</si>
  <si>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</si>
  <si>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</si>
  <si>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</si>
  <si>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</si>
  <si>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</si>
  <si>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</si>
  <si>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</si>
  <si>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</si>
  <si>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</si>
  <si>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</si>
  <si>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</si>
  <si>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</si>
  <si>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</si>
  <si>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</si>
  <si>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</si>
  <si>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</si>
  <si>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</si>
  <si>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</si>
  <si>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</si>
  <si>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</si>
  <si>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</si>
  <si>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</si>
  <si>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</si>
  <si>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</si>
  <si>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</si>
  <si>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</si>
  <si>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</si>
  <si>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</si>
  <si>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</si>
  <si>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</si>
  <si>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</si>
  <si>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</si>
  <si>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</si>
  <si>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</si>
  <si>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</si>
  <si>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</si>
  <si>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</si>
  <si>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</si>
  <si>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</si>
  <si>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</si>
  <si>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</si>
  <si>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</si>
  <si>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</si>
  <si>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</si>
  <si>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</si>
  <si>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</si>
  <si>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</si>
  <si>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</si>
  <si>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</si>
  <si>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</si>
  <si>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</si>
  <si>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</si>
  <si>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</si>
  <si>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</si>
  <si>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</si>
  <si>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</si>
  <si>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</si>
  <si>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</si>
  <si>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</si>
  <si>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</si>
  <si>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</si>
  <si>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</si>
  <si>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</si>
  <si>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</si>
  <si>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</si>
  <si>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</si>
  <si>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</si>
  <si>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</si>
  <si>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</si>
  <si>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</si>
  <si>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</si>
  <si>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</si>
  <si>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</si>
  <si>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</si>
  <si>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</si>
  <si>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</si>
  <si>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</si>
  <si>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</si>
  <si>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</si>
  <si>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</si>
  <si>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</si>
  <si>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</si>
  <si>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</si>
  <si>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</si>
  <si>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</si>
  <si>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</si>
  <si>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</si>
  <si>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</si>
  <si>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</si>
  <si>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</si>
  <si>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</si>
  <si>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</si>
  <si>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</si>
  <si>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</si>
  <si>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</si>
  <si>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</si>
  <si>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</si>
  <si>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</si>
  <si>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</si>
  <si>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</si>
  <si>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</si>
  <si>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</si>
  <si>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</si>
  <si>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</si>
  <si>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</si>
  <si>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</si>
  <si>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</si>
  <si>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</si>
  <si>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</si>
  <si>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</si>
  <si>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</si>
  <si>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</si>
  <si>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</si>
  <si>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</si>
  <si>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</si>
  <si>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</si>
  <si>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</si>
  <si>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</si>
  <si>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</si>
  <si>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</si>
  <si>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</si>
  <si>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</si>
  <si>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</si>
  <si>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</si>
  <si>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</si>
  <si>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</si>
  <si>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</si>
  <si>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</si>
  <si>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</si>
  <si>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</si>
  <si>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</si>
  <si>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</si>
  <si>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</si>
  <si>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</si>
  <si>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</si>
  <si>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</si>
  <si>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</si>
  <si>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</si>
  <si>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</si>
  <si>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</si>
  <si>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</si>
  <si>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</si>
  <si>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</si>
  <si>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</si>
  <si>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</si>
  <si>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</si>
  <si>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</si>
  <si>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</si>
  <si>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</si>
  <si>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</si>
  <si>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</si>
  <si>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</si>
  <si>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</si>
  <si>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</si>
  <si>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</si>
  <si>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</si>
  <si>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</si>
  <si>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</si>
  <si>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</si>
  <si>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</si>
  <si>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</si>
  <si>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</si>
  <si>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</si>
  <si>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</si>
  <si>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</si>
  <si>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</si>
  <si>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</si>
  <si>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</si>
  <si>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</si>
  <si>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</si>
  <si>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</si>
  <si>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</si>
  <si>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</si>
  <si>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</si>
  <si>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</si>
  <si>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</si>
  <si>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</si>
  <si>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</si>
  <si>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</si>
  <si>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</si>
  <si>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</si>
  <si>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</si>
  <si>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</si>
  <si>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</si>
  <si>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</si>
  <si>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</si>
  <si>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</si>
  <si>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</si>
  <si>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</si>
  <si>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</si>
  <si>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</si>
  <si>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</si>
  <si>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</si>
  <si>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</si>
  <si>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</si>
  <si>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</si>
  <si>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</si>
  <si>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</si>
  <si>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</si>
  <si>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</si>
  <si>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</si>
  <si>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</si>
  <si>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</si>
  <si>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</si>
  <si>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</si>
  <si>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</si>
  <si>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</si>
  <si>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</si>
  <si>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</si>
  <si>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</si>
  <si>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</si>
  <si>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</si>
  <si>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</si>
  <si>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</si>
  <si>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</si>
  <si>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</si>
  <si>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</si>
  <si>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</si>
  <si>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</si>
  <si>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</si>
  <si>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</si>
  <si>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</si>
  <si>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</si>
  <si>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</si>
  <si>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</si>
  <si>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</si>
  <si>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</si>
  <si>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</si>
  <si>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</si>
  <si>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</si>
  <si>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</si>
  <si>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</si>
  <si>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</si>
  <si>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</si>
  <si>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</si>
  <si>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</si>
  <si>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</si>
  <si>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</si>
  <si>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</si>
  <si>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</si>
  <si>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</si>
  <si>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</si>
  <si>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</si>
  <si>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</si>
  <si>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</si>
  <si>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</si>
  <si>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</si>
  <si>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</si>
  <si>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</si>
  <si>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</si>
  <si>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</si>
  <si>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</si>
  <si>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</si>
  <si>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</si>
  <si>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</si>
  <si>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</si>
  <si>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</si>
  <si>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</si>
  <si>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</si>
  <si>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</si>
  <si>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</si>
  <si>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</si>
  <si>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</si>
  <si>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</si>
  <si>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</si>
  <si>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</si>
  <si>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</si>
  <si>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</si>
  <si>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</si>
  <si>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</si>
  <si>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</si>
  <si>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</si>
  <si>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</si>
  <si>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</si>
  <si>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</si>
  <si>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</si>
  <si>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</si>
  <si>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</si>
  <si>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</si>
  <si>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</si>
  <si>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</si>
  <si>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</si>
  <si>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</si>
  <si>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</si>
  <si>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</si>
  <si>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</si>
  <si>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</si>
  <si>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</si>
  <si>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</si>
  <si>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</si>
  <si>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</si>
  <si>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</si>
  <si>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</si>
  <si>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</si>
  <si>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</si>
  <si>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</si>
  <si>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</si>
  <si>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</si>
  <si>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</si>
  <si>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</si>
  <si>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</si>
  <si>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</si>
  <si>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</si>
  <si>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</si>
  <si>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</si>
  <si>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</si>
  <si>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</si>
  <si>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</si>
  <si>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</si>
  <si>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</si>
  <si>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</si>
  <si>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</si>
  <si>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</si>
  <si>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</si>
  <si>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</si>
  <si>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</si>
  <si>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</si>
  <si>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</si>
  <si>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</si>
  <si>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</si>
  <si>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</si>
  <si>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</si>
  <si>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</si>
  <si>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</si>
  <si>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</si>
  <si>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</si>
  <si>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</si>
  <si>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</si>
  <si>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</si>
  <si>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</si>
  <si>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</si>
  <si>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</si>
  <si>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</si>
  <si>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</si>
  <si>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</si>
  <si>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</si>
  <si>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</si>
  <si>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</si>
  <si>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</si>
  <si>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</si>
  <si>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</si>
  <si>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</si>
  <si>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</si>
  <si>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</si>
  <si>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</si>
  <si>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</si>
  <si>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</si>
  <si>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</si>
  <si>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</si>
  <si>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</si>
  <si>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</si>
  <si>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</si>
  <si>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</si>
  <si>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</si>
  <si>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</si>
  <si>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</si>
  <si>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</si>
  <si>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</si>
  <si>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</si>
  <si>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</si>
  <si>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</si>
  <si>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</si>
  <si>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</si>
  <si>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</si>
  <si>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</si>
  <si>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</si>
  <si>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</si>
  <si>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</si>
  <si>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</si>
  <si>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</si>
  <si>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</si>
  <si>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</si>
  <si>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</si>
  <si>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</si>
  <si>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</si>
  <si>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</si>
  <si>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</si>
  <si>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</si>
  <si>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</si>
  <si>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</si>
  <si>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</si>
  <si>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</si>
  <si>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</si>
  <si>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</si>
  <si>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</si>
  <si>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</si>
  <si>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</si>
  <si>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</si>
  <si>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</si>
  <si>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</si>
  <si>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</si>
  <si>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</si>
  <si>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</si>
  <si>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</si>
  <si>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</si>
  <si>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</si>
  <si>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</si>
  <si>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</si>
  <si>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</si>
  <si>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</si>
  <si>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</si>
  <si>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</si>
  <si>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</si>
  <si>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</si>
  <si>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</si>
  <si>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</si>
  <si>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</si>
  <si>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</si>
  <si>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</si>
  <si>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</si>
  <si>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</si>
  <si>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</si>
  <si>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</si>
  <si>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</si>
  <si>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</si>
  <si>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</si>
  <si>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</si>
  <si>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</si>
  <si>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</si>
  <si>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</si>
  <si>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</si>
  <si>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</si>
  <si>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</si>
  <si>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</si>
  <si>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</si>
  <si>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</si>
  <si>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</si>
  <si>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</si>
  <si>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</si>
  <si>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</si>
  <si>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</si>
  <si>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</si>
  <si>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</si>
  <si>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</si>
  <si>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</si>
  <si>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</si>
  <si>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</si>
  <si>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</si>
  <si>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</si>
  <si>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</si>
  <si>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</si>
  <si>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</si>
  <si>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</si>
  <si>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</si>
  <si>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</si>
  <si>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</si>
  <si>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</si>
  <si>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</si>
  <si>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</si>
  <si>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</si>
  <si>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</si>
  <si>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</si>
  <si>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</si>
  <si>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</si>
  <si>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</si>
  <si>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</si>
  <si>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</si>
  <si>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</si>
  <si>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</si>
  <si>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</si>
  <si>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</si>
  <si>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</si>
  <si>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</si>
  <si>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</si>
  <si>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</si>
  <si>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</si>
  <si>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</si>
  <si>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</si>
  <si>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</si>
  <si>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</si>
  <si>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</si>
  <si>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</si>
  <si>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</si>
  <si>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</si>
  <si>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</si>
  <si>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</si>
  <si>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</si>
  <si>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</si>
  <si>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</si>
  <si>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</si>
  <si>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</si>
  <si>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</si>
  <si>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</si>
  <si>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</si>
  <si>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</si>
  <si>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</si>
  <si>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</si>
  <si>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</si>
  <si>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</si>
  <si>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</si>
  <si>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</si>
  <si>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</si>
  <si>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</si>
  <si>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</si>
  <si>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</si>
  <si>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</si>
  <si>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</si>
  <si>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</si>
  <si>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</si>
  <si>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</si>
  <si>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</si>
  <si>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</si>
  <si>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</si>
  <si>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</si>
  <si>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</si>
  <si>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</si>
  <si>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</si>
  <si>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</si>
  <si>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</si>
  <si>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</si>
  <si>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</si>
  <si>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</si>
  <si>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</si>
  <si>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</si>
  <si>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</si>
  <si>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</si>
  <si>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</si>
  <si>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</si>
  <si>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</si>
  <si>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</si>
  <si>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</si>
  <si>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</si>
  <si>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</si>
  <si>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</si>
  <si>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</si>
  <si>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</si>
  <si>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</si>
  <si>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</si>
  <si>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</si>
  <si>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</si>
  <si>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</si>
  <si>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</si>
  <si>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</si>
  <si>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</si>
  <si>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</si>
  <si>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</si>
  <si>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</si>
  <si>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</si>
  <si>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</si>
  <si>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</si>
  <si>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</si>
  <si>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</si>
  <si>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</si>
  <si>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</si>
  <si>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</si>
  <si>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</si>
  <si>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</si>
  <si>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</si>
  <si>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</si>
  <si>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</si>
  <si>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</si>
  <si>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</si>
  <si>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</si>
  <si>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</si>
  <si>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</si>
  <si>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</si>
  <si>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</si>
  <si>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</si>
  <si>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</si>
  <si>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</si>
  <si>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</si>
  <si>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</si>
  <si>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</si>
  <si>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</si>
  <si>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</si>
  <si>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</si>
  <si>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</si>
  <si>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</si>
  <si>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</si>
  <si>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</si>
  <si>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</si>
  <si>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</si>
  <si>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</si>
  <si>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</si>
  <si>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</si>
  <si>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</si>
  <si>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</si>
  <si>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</si>
  <si>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</si>
  <si>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</si>
  <si>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</si>
  <si>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</si>
  <si>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</si>
  <si>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</si>
  <si>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</si>
  <si>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</si>
  <si>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</si>
  <si>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</si>
  <si>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</si>
  <si>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</si>
  <si>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</si>
  <si>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</si>
  <si>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</si>
  <si>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</si>
  <si>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</si>
  <si>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</si>
  <si>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</si>
  <si>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</si>
  <si>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</si>
  <si>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</si>
  <si>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</si>
  <si>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</si>
  <si>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</si>
  <si>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</si>
  <si>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</si>
  <si>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</si>
  <si>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</si>
  <si>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</si>
  <si>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</si>
  <si>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</si>
  <si>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</si>
  <si>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</si>
  <si>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</si>
  <si>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</si>
  <si>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</si>
  <si>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</si>
  <si>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</si>
  <si>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</si>
  <si>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</si>
  <si>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</si>
  <si>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</si>
  <si>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</si>
  <si>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</si>
  <si>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</si>
  <si>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</si>
  <si>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</si>
  <si>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</si>
  <si>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</si>
  <si>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</si>
  <si>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</si>
  <si>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</si>
  <si>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</si>
  <si>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</si>
  <si>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</si>
  <si>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</si>
  <si>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</si>
  <si>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</si>
  <si>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</si>
  <si>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</si>
  <si>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</si>
  <si>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</si>
  <si>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</si>
  <si>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</si>
  <si>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</si>
  <si>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</si>
  <si>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</si>
  <si>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</si>
  <si>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</si>
  <si>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</si>
  <si>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</si>
  <si>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</si>
  <si>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</si>
  <si>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</si>
  <si>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</si>
  <si>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</si>
  <si>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</si>
  <si>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</si>
  <si>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</si>
  <si>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</si>
  <si>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</si>
  <si>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</si>
  <si>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</si>
  <si>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</si>
  <si>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</si>
  <si>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</si>
  <si>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</si>
  <si>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</si>
  <si>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</si>
  <si>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</si>
  <si>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</si>
  <si>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</si>
  <si>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</si>
  <si>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</si>
  <si>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</si>
  <si>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</si>
  <si>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</si>
  <si>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</si>
  <si>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</si>
  <si>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</si>
  <si>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</si>
  <si>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</si>
  <si>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</si>
  <si>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</si>
  <si>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</si>
  <si>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</si>
  <si>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</si>
  <si>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</si>
  <si>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</si>
  <si>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</si>
  <si>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</si>
  <si>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</si>
  <si>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</si>
  <si>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</si>
  <si>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</si>
  <si>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</si>
  <si>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</si>
  <si>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</si>
  <si>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</si>
  <si>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</si>
  <si>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</si>
  <si>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</si>
  <si>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</si>
  <si>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</si>
  <si>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</si>
  <si>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</si>
  <si>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</si>
  <si>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</si>
  <si>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</si>
  <si>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</si>
  <si>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</si>
  <si>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</si>
  <si>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</si>
  <si>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</si>
  <si>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</si>
  <si>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</si>
  <si>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</si>
  <si>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</si>
  <si>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</si>
  <si>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</si>
  <si>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</si>
  <si>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</si>
  <si>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</si>
  <si>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</si>
  <si>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</si>
  <si>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</si>
  <si>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</si>
  <si>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</si>
  <si>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</si>
  <si>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</si>
  <si>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</si>
  <si>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</si>
  <si>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</si>
  <si>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</si>
  <si>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</si>
  <si>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</si>
  <si>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</si>
  <si>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</si>
  <si>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</si>
  <si>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</si>
  <si>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</si>
  <si>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</si>
  <si>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</si>
  <si>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</si>
  <si>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</si>
  <si>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</si>
  <si>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</si>
  <si>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</si>
  <si>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</si>
  <si>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</si>
  <si>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</si>
  <si>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</si>
  <si>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</si>
  <si>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</si>
  <si>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</si>
  <si>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</si>
  <si>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</si>
  <si>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</si>
  <si>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</si>
  <si>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</si>
  <si>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</si>
  <si>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</si>
  <si>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</si>
  <si>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</si>
  <si>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</si>
  <si>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</si>
  <si>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</si>
  <si>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</si>
  <si>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</si>
  <si>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</si>
  <si>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</si>
  <si>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</si>
  <si>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</si>
  <si>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</si>
  <si>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</si>
  <si>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</si>
  <si>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</si>
  <si>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</si>
  <si>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</si>
  <si>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</si>
  <si>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</si>
  <si>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</si>
  <si>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</si>
  <si>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</si>
  <si>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</si>
  <si>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</si>
  <si>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</si>
  <si>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</si>
  <si>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</si>
  <si>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</si>
  <si>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</si>
  <si>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</si>
  <si>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</si>
  <si>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</si>
  <si>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</si>
  <si>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</si>
  <si>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</si>
  <si>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</si>
  <si>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</si>
  <si>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</si>
  <si>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</si>
  <si>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</si>
  <si>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</si>
  <si>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</si>
  <si>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</si>
  <si>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</si>
  <si>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</si>
  <si>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</si>
  <si>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</si>
  <si>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</si>
  <si>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</si>
  <si>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</si>
  <si>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</si>
  <si>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</si>
  <si>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</si>
  <si>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</si>
  <si>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</si>
  <si>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</si>
  <si>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</si>
  <si>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</si>
  <si>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</si>
  <si>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</si>
  <si>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</si>
  <si>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</si>
  <si>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</si>
  <si>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</si>
  <si>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</si>
  <si>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</si>
  <si>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</si>
  <si>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</si>
  <si>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</si>
  <si>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</si>
  <si>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</si>
  <si>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</si>
  <si>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</si>
  <si>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</si>
  <si>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</si>
  <si>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</si>
  <si>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</si>
  <si>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</si>
  <si>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</si>
  <si>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</si>
  <si>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</si>
  <si>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</si>
  <si>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</si>
  <si>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</si>
  <si>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</si>
  <si>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</si>
  <si>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</si>
  <si>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</si>
  <si>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</si>
  <si>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</si>
  <si>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</si>
  <si>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</si>
  <si>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</si>
  <si>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</si>
  <si>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</si>
  <si>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</si>
  <si>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</si>
  <si>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</si>
  <si>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</si>
  <si>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</si>
  <si>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</si>
  <si>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</si>
  <si>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</si>
  <si>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</si>
  <si>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</si>
  <si>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</si>
  <si>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</si>
  <si>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</si>
  <si>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</si>
  <si>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</si>
  <si>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</si>
  <si>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</si>
  <si>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</si>
  <si>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</si>
  <si>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</si>
  <si>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</si>
  <si>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</si>
  <si>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</si>
  <si>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</si>
  <si>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</si>
  <si>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</si>
  <si>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</si>
  <si>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</si>
  <si>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</si>
  <si>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</si>
  <si>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</si>
  <si>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</si>
  <si>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</si>
  <si>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</si>
  <si>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</si>
  <si>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</si>
  <si>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</si>
  <si>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</si>
  <si>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</si>
  <si>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</si>
  <si>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</si>
  <si>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</si>
  <si>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</si>
  <si>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</si>
  <si>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</si>
  <si>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</si>
  <si>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</si>
  <si>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</si>
  <si>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</si>
  <si>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</si>
  <si>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</si>
  <si>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</si>
  <si>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</si>
  <si>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</si>
  <si>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</si>
  <si>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</si>
  <si>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</si>
  <si>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</si>
  <si>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</si>
  <si>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</si>
  <si>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</si>
  <si>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</si>
  <si>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</si>
  <si>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</si>
  <si>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</si>
  <si>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</si>
  <si>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</si>
  <si>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</si>
  <si>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</si>
  <si>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</si>
  <si>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</si>
  <si>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</si>
  <si>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</si>
  <si>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</si>
  <si>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</si>
  <si>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</si>
  <si>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</si>
  <si>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</si>
  <si>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</si>
  <si>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</si>
  <si>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</si>
  <si>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</si>
  <si>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</si>
  <si>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</si>
  <si>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</si>
  <si>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</si>
  <si>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</si>
  <si>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</si>
  <si>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</si>
  <si>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</si>
  <si>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</si>
  <si>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</si>
  <si>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</si>
  <si>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</si>
  <si>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</si>
  <si>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</si>
  <si>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</si>
  <si>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</si>
  <si>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</si>
  <si>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</si>
  <si>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</si>
  <si>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</si>
  <si>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</si>
  <si>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</si>
  <si>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</si>
  <si>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</si>
  <si>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</si>
  <si>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</si>
  <si>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</si>
  <si>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</si>
  <si>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</si>
  <si>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</si>
  <si>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</si>
  <si>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</si>
  <si>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</si>
  <si>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</si>
  <si>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</si>
  <si>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</si>
  <si>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</si>
  <si>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</si>
  <si>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</si>
  <si>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</si>
  <si>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</si>
  <si>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</si>
  <si>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</si>
  <si>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</si>
  <si>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</si>
  <si>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</si>
  <si>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</si>
  <si>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</si>
  <si>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</si>
  <si>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</si>
  <si>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</si>
  <si>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</si>
  <si>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</si>
  <si>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</si>
  <si>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</si>
  <si>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</si>
  <si>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</si>
  <si>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</si>
  <si>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</si>
  <si>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</si>
  <si>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</si>
  <si>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</si>
  <si>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</si>
  <si>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</si>
  <si>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</si>
  <si>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</si>
  <si>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</si>
  <si>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</si>
  <si>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</si>
  <si>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</si>
  <si>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</si>
  <si>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</si>
  <si>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</si>
  <si>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</si>
  <si>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</si>
  <si>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</si>
  <si>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</si>
  <si>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</si>
  <si>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</si>
  <si>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</si>
  <si>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</si>
  <si>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</si>
  <si>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</si>
  <si>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</si>
  <si>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</si>
  <si>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</si>
  <si>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</si>
  <si>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</si>
  <si>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</si>
  <si>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</si>
  <si>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</si>
  <si>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</si>
  <si>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</si>
  <si>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</si>
  <si>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</si>
  <si>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</si>
  <si>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</si>
  <si>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</si>
  <si>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</si>
  <si>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</si>
  <si>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</si>
  <si>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</si>
  <si>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</si>
  <si>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</si>
  <si>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</si>
  <si>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</si>
  <si>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</si>
  <si>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</si>
  <si>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</si>
  <si>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</si>
  <si>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</si>
  <si>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</si>
  <si>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</si>
  <si>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</si>
  <si>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</si>
  <si>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</si>
  <si>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</si>
  <si>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</si>
  <si>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</si>
  <si>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</si>
  <si>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</si>
  <si>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</si>
  <si>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</si>
  <si>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</si>
  <si>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</si>
  <si>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</si>
  <si>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</si>
  <si>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</si>
  <si>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</si>
  <si>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</si>
  <si>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</si>
  <si>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</si>
  <si>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</si>
  <si>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</si>
  <si>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</si>
  <si>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</si>
  <si>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</si>
  <si>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</si>
  <si>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</si>
  <si>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</si>
  <si>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</si>
  <si>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</si>
  <si>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</si>
  <si>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</si>
  <si>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</si>
  <si>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</si>
  <si>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</si>
  <si>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</si>
  <si>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</si>
  <si>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</si>
  <si>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</si>
  <si>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</si>
  <si>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</si>
  <si>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</si>
  <si>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</si>
  <si>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</si>
  <si>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</si>
  <si>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</si>
  <si>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</si>
  <si>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</si>
  <si>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</si>
  <si>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</si>
  <si>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</si>
  <si>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</si>
  <si>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</si>
  <si>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</si>
  <si>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</si>
  <si>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</si>
  <si>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</si>
  <si>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</si>
  <si>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</si>
  <si>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</si>
  <si>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</si>
  <si>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</si>
  <si>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</si>
  <si>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</si>
  <si>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</si>
  <si>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</si>
  <si>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</si>
  <si>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</si>
  <si>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</si>
  <si>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</si>
  <si>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</si>
  <si>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</si>
  <si>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</si>
  <si>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</si>
  <si>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</si>
  <si>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</si>
  <si>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</si>
  <si>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</si>
  <si>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</si>
  <si>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</si>
  <si>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</si>
  <si>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</si>
  <si>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</si>
  <si>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</si>
  <si>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</si>
  <si>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</si>
  <si>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</si>
  <si>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</si>
  <si>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</si>
  <si>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</si>
  <si>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</si>
  <si>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</si>
  <si>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</si>
  <si>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</si>
  <si>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</si>
  <si>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</si>
  <si>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</si>
  <si>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</si>
  <si>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</si>
  <si>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</si>
  <si>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</si>
  <si>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</si>
  <si>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</si>
  <si>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</si>
  <si>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</si>
  <si>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</si>
  <si>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</si>
  <si>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</si>
  <si>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</si>
  <si>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</si>
  <si>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</si>
  <si>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</si>
  <si>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</si>
  <si>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</si>
  <si>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</si>
  <si>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</si>
  <si>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</si>
  <si>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</si>
  <si>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</si>
  <si>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</si>
  <si>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</si>
  <si>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</si>
  <si>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</si>
  <si>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</si>
  <si>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</si>
  <si>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</si>
  <si>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</si>
  <si>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</si>
  <si>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</si>
  <si>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</si>
  <si>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</si>
  <si>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</si>
  <si>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</si>
  <si>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</si>
  <si>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</si>
  <si>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</si>
  <si>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</si>
  <si>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</si>
  <si>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</si>
  <si>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</si>
  <si>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</si>
  <si>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</si>
  <si>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</si>
  <si>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</si>
  <si>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</si>
  <si>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</si>
  <si>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</si>
  <si>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</si>
  <si>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</si>
  <si>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</si>
  <si>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</si>
  <si>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</si>
  <si>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</si>
  <si>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</si>
  <si>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</si>
  <si>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</si>
  <si>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</si>
  <si>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</si>
  <si>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</si>
  <si>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</si>
  <si>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</si>
  <si>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</si>
  <si>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</si>
  <si>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</si>
  <si>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</si>
  <si>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</si>
  <si>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</si>
  <si>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</si>
  <si>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</si>
  <si>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</si>
  <si>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</si>
  <si>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</si>
  <si>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</si>
  <si>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</si>
  <si>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</si>
  <si>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</si>
  <si>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</si>
  <si>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</si>
  <si>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</si>
  <si>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</si>
  <si>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</si>
  <si>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</si>
  <si>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</si>
  <si>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</si>
  <si>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</si>
  <si>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</si>
  <si>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</si>
  <si>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</si>
  <si>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</si>
  <si>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</si>
  <si>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</si>
  <si>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</si>
  <si>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</si>
  <si>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</si>
  <si>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</si>
  <si>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</si>
  <si>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</si>
  <si>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</si>
  <si>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</si>
  <si>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</si>
  <si>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</si>
  <si>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</si>
  <si>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</si>
  <si>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</si>
  <si>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</si>
  <si>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</si>
  <si>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</si>
  <si>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</si>
  <si>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</si>
  <si>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</si>
  <si>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</si>
  <si>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</si>
  <si>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</si>
  <si>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</si>
  <si>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</si>
  <si>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</si>
  <si>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</si>
  <si>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</si>
  <si>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</si>
  <si>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</si>
  <si>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</si>
  <si>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</si>
  <si>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</si>
  <si>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</si>
  <si>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</si>
  <si>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</si>
  <si>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</si>
  <si>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</si>
  <si>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</si>
  <si>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</si>
  <si>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</si>
  <si>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</si>
  <si>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</si>
  <si>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</si>
  <si>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</si>
  <si>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</si>
  <si>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</si>
  <si>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</si>
  <si>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</si>
  <si>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</si>
  <si>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</si>
  <si>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</si>
  <si>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</si>
  <si>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</si>
  <si>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</si>
  <si>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</si>
  <si>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</si>
  <si>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</si>
  <si>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</si>
  <si>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</si>
  <si>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</si>
  <si>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</si>
  <si>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</si>
  <si>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</si>
  <si>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</si>
  <si>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</si>
  <si>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</si>
  <si>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</si>
  <si>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</si>
  <si>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</si>
  <si>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</si>
  <si>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</si>
  <si>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</si>
  <si>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</si>
  <si>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</si>
  <si>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</si>
  <si>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</si>
  <si>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</si>
  <si>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</si>
  <si>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</si>
  <si>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</si>
  <si>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</si>
  <si>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</si>
  <si>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</si>
  <si>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</si>
  <si>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</si>
  <si>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</si>
  <si>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</si>
  <si>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</si>
  <si>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</si>
  <si>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</si>
  <si>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</si>
  <si>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</si>
  <si>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</si>
  <si>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</si>
  <si>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</si>
  <si>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</si>
  <si>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</si>
  <si>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</si>
  <si>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</si>
  <si>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</si>
  <si>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</si>
  <si>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</si>
  <si>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</si>
  <si>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</si>
  <si>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</si>
  <si>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</si>
  <si>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</si>
  <si>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</si>
  <si>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</si>
  <si>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</si>
  <si>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</si>
  <si>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</si>
  <si>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</si>
  <si>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</si>
  <si>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</si>
  <si>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</si>
  <si>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</si>
  <si>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</si>
  <si>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</si>
  <si>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</si>
  <si>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</si>
  <si>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</si>
  <si>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</si>
  <si>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</si>
  <si>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</si>
  <si>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</si>
  <si>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</si>
  <si>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</si>
  <si>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</si>
  <si>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</si>
  <si>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</si>
  <si>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</si>
  <si>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</si>
  <si>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</si>
  <si>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</si>
  <si>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</si>
  <si>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</si>
  <si>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</si>
  <si>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</si>
  <si>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</si>
  <si>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</si>
  <si>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</si>
  <si>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</si>
  <si>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</si>
  <si>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</si>
  <si>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</si>
  <si>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</si>
  <si>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</si>
  <si>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</si>
  <si>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</si>
  <si>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</si>
  <si>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</si>
  <si>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</si>
  <si>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</si>
  <si>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</si>
  <si>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</si>
  <si>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</si>
  <si>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</si>
  <si>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</si>
  <si>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</si>
  <si>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</si>
  <si>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</si>
  <si>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</si>
  <si>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</si>
  <si>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</si>
  <si>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</si>
  <si>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</si>
  <si>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</si>
  <si>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</si>
  <si>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</si>
  <si>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</si>
  <si>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</si>
  <si>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</si>
  <si>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</si>
  <si>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</si>
  <si>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</si>
  <si>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</si>
  <si>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</si>
  <si>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</si>
  <si>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</si>
  <si>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</si>
  <si>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</si>
  <si>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</si>
  <si>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</si>
  <si>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</si>
  <si>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</si>
  <si>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</si>
  <si>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</si>
  <si>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</si>
  <si>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</si>
  <si>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</si>
  <si>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</si>
  <si>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</si>
  <si>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</si>
  <si>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</si>
  <si>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</si>
  <si>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</si>
  <si>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</si>
  <si>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</si>
  <si>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</si>
  <si>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</si>
  <si>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</si>
  <si>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</si>
  <si>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</si>
  <si>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</si>
  <si>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</si>
  <si>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</si>
  <si>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</si>
  <si>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</si>
  <si>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</si>
  <si>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</si>
  <si>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</si>
  <si>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</si>
  <si>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</si>
  <si>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</si>
  <si>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</si>
  <si>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</si>
  <si>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</si>
  <si>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</si>
  <si>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</si>
  <si>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</si>
  <si>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</si>
  <si>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</si>
  <si>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</si>
  <si>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</si>
  <si>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</si>
  <si>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</si>
  <si>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</si>
  <si>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</si>
  <si>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</si>
  <si>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</si>
  <si>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</si>
  <si>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</si>
  <si>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</si>
  <si>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</si>
  <si>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</si>
  <si>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</si>
  <si>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</si>
  <si>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</si>
  <si>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</si>
  <si>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</si>
  <si>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</si>
  <si>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</si>
  <si>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</si>
  <si>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</si>
  <si>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</si>
  <si>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</si>
  <si>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</si>
  <si>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</si>
  <si>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</si>
  <si>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</si>
  <si>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</si>
  <si>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</si>
  <si>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</si>
  <si>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</si>
  <si>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</si>
  <si>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</si>
  <si>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</si>
  <si>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</si>
  <si>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</si>
  <si>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</si>
  <si>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</si>
  <si>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</si>
  <si>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</si>
  <si>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</si>
  <si>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</si>
  <si>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</si>
  <si>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</si>
  <si>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</si>
  <si>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</si>
  <si>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ROW due to Payment Issue </t>
  </si>
  <si>
    <t xml:space="preserve">2 phase </t>
  </si>
  <si>
    <t>AP 13 - AP 13A</t>
  </si>
  <si>
    <t>AP 13A - AP 14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</si>
  <si>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</si>
  <si>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</si>
  <si>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</si>
  <si>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</si>
  <si>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</si>
  <si>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</si>
  <si>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</si>
  <si>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</si>
  <si>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</si>
  <si>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</si>
  <si>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</si>
  <si>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</si>
  <si>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</si>
  <si>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24- AP 25</t>
  </si>
  <si>
    <t>AP 40- AP 40A/0</t>
  </si>
  <si>
    <t>ROW clearance required since 7.02.2026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</si>
  <si>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</si>
  <si>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</si>
  <si>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</si>
  <si>
    <t xml:space="preserve">Loc 18/0 Backstay arrangment done Final sag WIP </t>
  </si>
  <si>
    <t>Loc no 15/2 ROW since 06/06/2026 &amp; 16/0 ROW since 20.06.26</t>
  </si>
  <si>
    <t xml:space="preserve">4 Phase Completed 5th Phase WIP </t>
  </si>
  <si>
    <t xml:space="preserve">Insulator Hoisting 40/3, 40/4 done </t>
  </si>
  <si>
    <t>G_1 B.K Construction.</t>
  </si>
  <si>
    <t xml:space="preserve">B.K CONSTRUCTION </t>
  </si>
  <si>
    <t>9/5 to 13/0</t>
  </si>
  <si>
    <t>4 Phase Completed 5th Phase WIP</t>
  </si>
  <si>
    <t xml:space="preserve">Top both side conductor with E/W Final sag &amp; Middle Left final sag completed </t>
  </si>
  <si>
    <t>3 phase conductor final sag with E/W completed</t>
  </si>
  <si>
    <t>Top both side 12 nos conductor bit cutting &amp; Makeup completed,                         Top both side 4 nos final sag sag completed</t>
  </si>
  <si>
    <t>Top both side 12 no conductor bit cutting &amp; Makeup completed,              Top both side 4 nos final sag sag completed</t>
  </si>
  <si>
    <t>23.06.2026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</si>
</sst>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3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3" xfId="0" applyFont="1" applyBorder="1" applyAlignment="1">
      <alignment horizontal="left" vertical="center" wrapTex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116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5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16" fontId="0" fillId="11" borderId="3" xfId="0" quotePrefix="1" applyNumberFormat="1" applyFill="1" applyBorder="1" applyAlignment="1">
      <alignment horizontal="center" vertical="center"/>
    </xf>
    <xf numFmtId="49" fontId="0" fillId="11" borderId="3" xfId="0" quotePrefix="1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Rahul Gang-style" pivot="0" count="4" xr9:uid="{3D22637C-CDC4-45FB-9A29-30C7D42679DD}">
      <tableStyleElement type="wholeTable" size="0" dxfId="225"/>
      <tableStyleElement type="headerRow" dxfId="224"/>
      <tableStyleElement type="firstRowStripe" dxfId="223"/>
      <tableStyleElement type="secondRowStripe" dxfId="222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181430</xdr:colOff>
      <xdr:row>93</xdr:row>
      <xdr:rowOff>90713</xdr:rowOff>
    </xdr:from>
    <xdr:to>
      <xdr:col>14</xdr:col>
      <xdr:colOff>181428</xdr:colOff>
      <xdr:row>94</xdr:row>
      <xdr:rowOff>168468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27501" y="18350203"/>
          <a:ext cx="660917" cy="265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259183</xdr:colOff>
      <xdr:row>45</xdr:row>
      <xdr:rowOff>71276</xdr:rowOff>
    </xdr:from>
    <xdr:to>
      <xdr:col>38</xdr:col>
      <xdr:colOff>181428</xdr:colOff>
      <xdr:row>46</xdr:row>
      <xdr:rowOff>155511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17703" y="8844643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194389</xdr:colOff>
      <xdr:row>45</xdr:row>
      <xdr:rowOff>38878</xdr:rowOff>
    </xdr:from>
    <xdr:to>
      <xdr:col>34</xdr:col>
      <xdr:colOff>168469</xdr:colOff>
      <xdr:row>46</xdr:row>
      <xdr:rowOff>110152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18113" y="8812245"/>
          <a:ext cx="634999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226787</xdr:colOff>
      <xdr:row>45</xdr:row>
      <xdr:rowOff>51837</xdr:rowOff>
    </xdr:from>
    <xdr:to>
      <xdr:col>36</xdr:col>
      <xdr:colOff>194390</xdr:colOff>
      <xdr:row>46</xdr:row>
      <xdr:rowOff>142551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11430" y="8825204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view="pageBreakPreview" topLeftCell="A10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7.81640625" style="148" customWidth="1"/>
    <col min="14" max="14" width="29" style="148" customWidth="1"/>
    <col min="15" max="16384" width="9.1796875" style="148"/>
  </cols>
  <sheetData>
    <row r="1" spans="1:256" ht="25" customHeight="1">
      <c r="A1" s="1430" t="s">
        <v>1014</v>
      </c>
      <c r="B1" s="1430"/>
      <c r="C1" s="1430"/>
      <c r="D1" s="1430"/>
      <c r="E1" s="1430"/>
      <c r="F1" s="1430"/>
      <c r="G1" s="1430"/>
      <c r="H1" s="1430"/>
      <c r="I1" s="1430"/>
      <c r="J1" s="1430"/>
      <c r="K1" s="1430"/>
      <c r="L1" s="1430"/>
      <c r="M1" s="86" t="s">
        <v>1867</v>
      </c>
    </row>
    <row r="2" spans="1:256" s="1" customFormat="1" ht="20.149999999999999" customHeight="1">
      <c r="A2" s="1238" t="s">
        <v>1748</v>
      </c>
      <c r="B2" s="1240"/>
      <c r="C2" s="1240"/>
      <c r="D2" s="1240"/>
      <c r="E2" s="1240"/>
      <c r="F2" s="1240"/>
      <c r="G2" s="1240"/>
      <c r="H2" s="1240"/>
      <c r="I2" s="1240"/>
      <c r="J2" s="1240"/>
      <c r="K2" s="1431" t="s">
        <v>1749</v>
      </c>
      <c r="L2" s="1431"/>
      <c r="M2" s="1431"/>
    </row>
    <row r="3" spans="1:256" s="1" customFormat="1" ht="20.149999999999999" customHeight="1">
      <c r="A3" s="1241" t="s">
        <v>1829</v>
      </c>
      <c r="B3" s="1241"/>
      <c r="C3" s="1241"/>
      <c r="D3" s="1241"/>
      <c r="E3" s="1241"/>
      <c r="F3" s="1241"/>
      <c r="G3" s="1241"/>
      <c r="H3" s="1241"/>
      <c r="I3" s="1241"/>
      <c r="J3" s="1241"/>
      <c r="K3" s="1241"/>
      <c r="L3" s="1272"/>
      <c r="M3" s="1273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29"/>
      <c r="Z3" s="1429"/>
      <c r="AA3" s="1429"/>
      <c r="AB3" s="1429"/>
      <c r="AC3" s="1429"/>
      <c r="AD3" s="1429"/>
      <c r="AE3" s="1429"/>
      <c r="AF3" s="1429"/>
      <c r="AG3" s="1429"/>
      <c r="AH3" s="1429"/>
      <c r="AI3" s="1429"/>
      <c r="AJ3" s="1429"/>
      <c r="AK3" s="1429"/>
      <c r="AL3" s="1429"/>
      <c r="AM3" s="1429"/>
      <c r="AN3" s="1429"/>
      <c r="AO3" s="1429"/>
      <c r="AP3" s="1429"/>
      <c r="AQ3" s="1429"/>
      <c r="AR3" s="1429"/>
      <c r="AS3" s="1429"/>
      <c r="AT3" s="1429"/>
      <c r="AU3" s="1429"/>
      <c r="AV3" s="1429"/>
      <c r="AW3" s="1429"/>
      <c r="AX3" s="1429"/>
      <c r="AY3" s="1429"/>
      <c r="AZ3" s="1429"/>
      <c r="BA3" s="1429"/>
      <c r="BB3" s="1429"/>
      <c r="BC3" s="1429"/>
      <c r="BD3" s="1429"/>
      <c r="BE3" s="1429"/>
      <c r="BF3" s="1429"/>
      <c r="BG3" s="1429"/>
      <c r="BH3" s="1429"/>
      <c r="BI3" s="1429"/>
      <c r="BJ3" s="1429"/>
      <c r="BK3" s="1429"/>
      <c r="BL3" s="1429"/>
      <c r="BM3" s="1429"/>
      <c r="BN3" s="1429"/>
      <c r="BO3" s="1429"/>
      <c r="BP3" s="1429"/>
      <c r="BQ3" s="1429"/>
      <c r="BR3" s="1429"/>
      <c r="BS3" s="1429"/>
      <c r="BT3" s="1429"/>
      <c r="BU3" s="1429"/>
      <c r="BV3" s="1429"/>
      <c r="BW3" s="1429"/>
      <c r="BX3" s="1429"/>
      <c r="BY3" s="1429"/>
      <c r="BZ3" s="1429"/>
      <c r="CA3" s="1429"/>
      <c r="CB3" s="1429"/>
      <c r="CC3" s="1429"/>
      <c r="CD3" s="1429"/>
      <c r="CE3" s="1429"/>
      <c r="CF3" s="1429"/>
      <c r="CG3" s="1429"/>
      <c r="CH3" s="1429"/>
      <c r="CI3" s="1429"/>
      <c r="CJ3" s="1429"/>
      <c r="CK3" s="1429"/>
      <c r="CL3" s="1429"/>
      <c r="CM3" s="1429"/>
      <c r="CN3" s="1429"/>
      <c r="CO3" s="1429"/>
      <c r="CP3" s="1429"/>
      <c r="CQ3" s="1429"/>
      <c r="CR3" s="1429"/>
      <c r="CS3" s="1429"/>
      <c r="CT3" s="1429"/>
      <c r="CU3" s="1429"/>
      <c r="CV3" s="1429"/>
      <c r="CW3" s="1429"/>
      <c r="CX3" s="1429"/>
      <c r="CY3" s="1429"/>
      <c r="CZ3" s="1429"/>
      <c r="DA3" s="1429"/>
      <c r="DB3" s="1429"/>
      <c r="DC3" s="1429"/>
      <c r="DD3" s="1429"/>
      <c r="DE3" s="1429"/>
      <c r="DF3" s="1429"/>
      <c r="DG3" s="1429"/>
      <c r="DH3" s="1429"/>
      <c r="DI3" s="1429"/>
      <c r="DJ3" s="1429"/>
      <c r="DK3" s="1429"/>
      <c r="DL3" s="1429"/>
      <c r="DM3" s="1429"/>
      <c r="DN3" s="1429"/>
      <c r="DO3" s="1429"/>
      <c r="DP3" s="1429"/>
      <c r="DQ3" s="1429"/>
      <c r="DR3" s="1429"/>
      <c r="DS3" s="1429"/>
      <c r="DT3" s="1429"/>
      <c r="DU3" s="1429"/>
      <c r="DV3" s="1429"/>
      <c r="DW3" s="1429"/>
      <c r="DX3" s="1429"/>
      <c r="DY3" s="1429"/>
      <c r="DZ3" s="1429"/>
      <c r="EA3" s="1429"/>
      <c r="EB3" s="1429"/>
      <c r="EC3" s="1429"/>
      <c r="ED3" s="1429"/>
      <c r="EE3" s="1429"/>
      <c r="EF3" s="1429"/>
      <c r="EG3" s="1429"/>
      <c r="EH3" s="1429"/>
      <c r="EI3" s="1429"/>
      <c r="EJ3" s="1429"/>
      <c r="EK3" s="1429"/>
      <c r="EL3" s="1429"/>
      <c r="EM3" s="1429"/>
      <c r="EN3" s="1429"/>
      <c r="EO3" s="1429"/>
      <c r="EP3" s="1429"/>
      <c r="EQ3" s="1429"/>
      <c r="ER3" s="1429"/>
      <c r="ES3" s="1429"/>
      <c r="ET3" s="1429"/>
      <c r="EU3" s="1429"/>
      <c r="EV3" s="1429"/>
      <c r="EW3" s="1429"/>
      <c r="EX3" s="1429"/>
      <c r="EY3" s="1429"/>
      <c r="EZ3" s="1429"/>
      <c r="FA3" s="1429"/>
      <c r="FB3" s="1429"/>
      <c r="FC3" s="1429"/>
      <c r="FD3" s="1429"/>
      <c r="FE3" s="1429"/>
      <c r="FF3" s="1429"/>
      <c r="FG3" s="1429"/>
      <c r="FH3" s="1429"/>
      <c r="FI3" s="1429"/>
      <c r="FJ3" s="1429"/>
      <c r="FK3" s="1429"/>
      <c r="FL3" s="1429"/>
      <c r="FM3" s="1429"/>
      <c r="FN3" s="1429"/>
      <c r="FO3" s="1429"/>
      <c r="FP3" s="1429"/>
      <c r="FQ3" s="1429"/>
      <c r="FR3" s="1429"/>
      <c r="FS3" s="1429"/>
      <c r="FT3" s="1429"/>
      <c r="FU3" s="1429"/>
      <c r="FV3" s="1429"/>
      <c r="FW3" s="1429"/>
      <c r="FX3" s="1429"/>
      <c r="FY3" s="1429"/>
      <c r="FZ3" s="1429"/>
      <c r="GA3" s="1429"/>
      <c r="GB3" s="1429"/>
      <c r="GC3" s="1429"/>
      <c r="GD3" s="1429"/>
      <c r="GE3" s="1429"/>
      <c r="GF3" s="1429"/>
      <c r="GG3" s="1429"/>
      <c r="GH3" s="1429"/>
      <c r="GI3" s="1429"/>
      <c r="GJ3" s="1429"/>
      <c r="GK3" s="1429"/>
      <c r="GL3" s="1429"/>
      <c r="GM3" s="1429"/>
      <c r="GN3" s="1429"/>
      <c r="GO3" s="1429"/>
      <c r="GP3" s="1429"/>
      <c r="GQ3" s="1429"/>
      <c r="GR3" s="1429"/>
      <c r="GS3" s="1429"/>
      <c r="GT3" s="1429"/>
      <c r="GU3" s="1429"/>
      <c r="GV3" s="1429"/>
      <c r="GW3" s="1429"/>
      <c r="GX3" s="1429"/>
      <c r="GY3" s="1429"/>
      <c r="GZ3" s="1429"/>
      <c r="HA3" s="1429"/>
      <c r="HB3" s="1429"/>
      <c r="HC3" s="1429"/>
      <c r="HD3" s="1429"/>
      <c r="HE3" s="1429"/>
      <c r="HF3" s="1429"/>
      <c r="HG3" s="1429"/>
      <c r="HH3" s="1429"/>
      <c r="HI3" s="1429"/>
      <c r="HJ3" s="1429"/>
      <c r="HK3" s="1429"/>
      <c r="HL3" s="1429"/>
      <c r="HM3" s="1429"/>
      <c r="HN3" s="1429"/>
      <c r="HO3" s="1429"/>
      <c r="HP3" s="1429"/>
      <c r="HQ3" s="1429"/>
      <c r="HR3" s="1429"/>
      <c r="HS3" s="1429"/>
      <c r="HT3" s="1429"/>
      <c r="HU3" s="1429"/>
      <c r="HV3" s="1429"/>
      <c r="HW3" s="1429"/>
      <c r="HX3" s="1429"/>
      <c r="HY3" s="1429"/>
      <c r="HZ3" s="1429"/>
      <c r="IA3" s="1429"/>
      <c r="IB3" s="1429"/>
      <c r="IC3" s="1429"/>
      <c r="ID3" s="1429"/>
      <c r="IE3" s="1429"/>
      <c r="IF3" s="1429"/>
      <c r="IG3" s="1429"/>
      <c r="IH3" s="1429"/>
      <c r="II3" s="1429"/>
      <c r="IJ3" s="1429"/>
      <c r="IK3" s="1429"/>
      <c r="IL3" s="1429"/>
      <c r="IM3" s="1429"/>
      <c r="IN3" s="1429"/>
      <c r="IO3" s="1429"/>
      <c r="IP3" s="1429"/>
      <c r="IQ3" s="1429"/>
      <c r="IR3" s="1429"/>
      <c r="IS3" s="1429"/>
      <c r="IT3" s="1429"/>
      <c r="IU3" s="1429"/>
      <c r="IV3" s="1429"/>
    </row>
    <row r="4" spans="1:256" s="1" customFormat="1" ht="20.149999999999999" customHeight="1">
      <c r="A4" s="1242" t="s">
        <v>1828</v>
      </c>
      <c r="B4" s="1242"/>
      <c r="C4" s="1242"/>
      <c r="D4" s="1242"/>
      <c r="E4" s="1242"/>
      <c r="F4" s="1242"/>
      <c r="G4" s="1242"/>
      <c r="H4" s="1242"/>
      <c r="I4" s="1242"/>
      <c r="J4" s="1242"/>
      <c r="K4" s="1242"/>
      <c r="L4" s="1242"/>
      <c r="M4" s="1243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29"/>
      <c r="Z4" s="1429"/>
      <c r="AA4" s="1429"/>
      <c r="AB4" s="1429"/>
      <c r="AC4" s="1429"/>
      <c r="AD4" s="1429"/>
      <c r="AE4" s="1429"/>
      <c r="AF4" s="1429"/>
      <c r="AG4" s="1429"/>
      <c r="AH4" s="1429"/>
      <c r="AI4" s="1429"/>
      <c r="AJ4" s="1429"/>
      <c r="AK4" s="1429"/>
      <c r="AL4" s="1429"/>
      <c r="AM4" s="1429"/>
      <c r="AN4" s="1429"/>
      <c r="AO4" s="1429"/>
      <c r="AP4" s="1429"/>
      <c r="AQ4" s="1429"/>
      <c r="AR4" s="1429"/>
      <c r="AS4" s="1429"/>
      <c r="AT4" s="1429"/>
      <c r="AU4" s="1429"/>
      <c r="AV4" s="1429"/>
      <c r="AW4" s="1429"/>
      <c r="AX4" s="1429"/>
      <c r="AY4" s="1429"/>
      <c r="AZ4" s="1429"/>
      <c r="BA4" s="1429"/>
      <c r="BB4" s="1429"/>
      <c r="BC4" s="1429"/>
      <c r="BD4" s="1429"/>
      <c r="BE4" s="1429"/>
      <c r="BF4" s="1429"/>
      <c r="BG4" s="1429"/>
      <c r="BH4" s="1429"/>
      <c r="BI4" s="1429"/>
      <c r="BJ4" s="1429"/>
      <c r="BK4" s="1429"/>
      <c r="BL4" s="1429"/>
      <c r="BM4" s="1429"/>
      <c r="BN4" s="1429"/>
      <c r="BO4" s="1429"/>
      <c r="BP4" s="1429"/>
      <c r="BQ4" s="1429"/>
      <c r="BR4" s="1429"/>
      <c r="BS4" s="1429"/>
      <c r="BT4" s="1429"/>
      <c r="BU4" s="1429"/>
      <c r="BV4" s="1429"/>
      <c r="BW4" s="1429"/>
      <c r="BX4" s="1429"/>
      <c r="BY4" s="1429"/>
      <c r="BZ4" s="1429"/>
      <c r="CA4" s="1429"/>
      <c r="CB4" s="1429"/>
      <c r="CC4" s="1429"/>
      <c r="CD4" s="1429"/>
      <c r="CE4" s="1429"/>
      <c r="CF4" s="1429"/>
      <c r="CG4" s="1429"/>
      <c r="CH4" s="1429"/>
      <c r="CI4" s="1429"/>
      <c r="CJ4" s="1429"/>
      <c r="CK4" s="1429"/>
      <c r="CL4" s="1429"/>
      <c r="CM4" s="1429"/>
      <c r="CN4" s="1429"/>
      <c r="CO4" s="1429"/>
      <c r="CP4" s="1429"/>
      <c r="CQ4" s="1429"/>
      <c r="CR4" s="1429"/>
      <c r="CS4" s="1429"/>
      <c r="CT4" s="1429"/>
      <c r="CU4" s="1429"/>
      <c r="CV4" s="1429"/>
      <c r="CW4" s="1429"/>
      <c r="CX4" s="1429"/>
      <c r="CY4" s="1429"/>
      <c r="CZ4" s="1429"/>
      <c r="DA4" s="1429"/>
      <c r="DB4" s="1429"/>
      <c r="DC4" s="1429"/>
      <c r="DD4" s="1429"/>
      <c r="DE4" s="1429"/>
      <c r="DF4" s="1429"/>
      <c r="DG4" s="1429"/>
      <c r="DH4" s="1429"/>
      <c r="DI4" s="1429"/>
      <c r="DJ4" s="1429"/>
      <c r="DK4" s="1429"/>
      <c r="DL4" s="1429"/>
      <c r="DM4" s="1429"/>
      <c r="DN4" s="1429"/>
      <c r="DO4" s="1429"/>
      <c r="DP4" s="1429"/>
      <c r="DQ4" s="1429"/>
      <c r="DR4" s="1429"/>
      <c r="DS4" s="1429"/>
      <c r="DT4" s="1429"/>
      <c r="DU4" s="1429"/>
      <c r="DV4" s="1429"/>
      <c r="DW4" s="1429"/>
      <c r="DX4" s="1429"/>
      <c r="DY4" s="1429"/>
      <c r="DZ4" s="1429"/>
      <c r="EA4" s="1429"/>
      <c r="EB4" s="1429"/>
      <c r="EC4" s="1429"/>
      <c r="ED4" s="1429"/>
      <c r="EE4" s="1429"/>
      <c r="EF4" s="1429"/>
      <c r="EG4" s="1429"/>
      <c r="EH4" s="1429"/>
      <c r="EI4" s="1429"/>
      <c r="EJ4" s="1429"/>
      <c r="EK4" s="1429"/>
      <c r="EL4" s="1429"/>
      <c r="EM4" s="1429"/>
      <c r="EN4" s="1429"/>
      <c r="EO4" s="1429"/>
      <c r="EP4" s="1429"/>
      <c r="EQ4" s="1429"/>
      <c r="ER4" s="1429"/>
      <c r="ES4" s="1429"/>
      <c r="ET4" s="1429"/>
      <c r="EU4" s="1429"/>
      <c r="EV4" s="1429"/>
      <c r="EW4" s="1429"/>
      <c r="EX4" s="1429"/>
      <c r="EY4" s="1429"/>
      <c r="EZ4" s="1429"/>
      <c r="FA4" s="1429"/>
      <c r="FB4" s="1429"/>
      <c r="FC4" s="1429"/>
      <c r="FD4" s="1429"/>
      <c r="FE4" s="1429"/>
      <c r="FF4" s="1429"/>
      <c r="FG4" s="1429"/>
      <c r="FH4" s="1429"/>
      <c r="FI4" s="1429"/>
      <c r="FJ4" s="1429"/>
      <c r="FK4" s="1429"/>
      <c r="FL4" s="1429"/>
      <c r="FM4" s="1429"/>
      <c r="FN4" s="1429"/>
      <c r="FO4" s="1429"/>
      <c r="FP4" s="1429"/>
      <c r="FQ4" s="1429"/>
      <c r="FR4" s="1429"/>
      <c r="FS4" s="1429"/>
      <c r="FT4" s="1429"/>
      <c r="FU4" s="1429"/>
      <c r="FV4" s="1429"/>
      <c r="FW4" s="1429"/>
      <c r="FX4" s="1429"/>
      <c r="FY4" s="1429"/>
      <c r="FZ4" s="1429"/>
      <c r="GA4" s="1429"/>
      <c r="GB4" s="1429"/>
      <c r="GC4" s="1429"/>
      <c r="GD4" s="1429"/>
      <c r="GE4" s="1429"/>
      <c r="GF4" s="1429"/>
      <c r="GG4" s="1429"/>
      <c r="GH4" s="1429"/>
      <c r="GI4" s="1429"/>
      <c r="GJ4" s="1429"/>
      <c r="GK4" s="1429"/>
      <c r="GL4" s="1429"/>
      <c r="GM4" s="1429"/>
      <c r="GN4" s="1429"/>
      <c r="GO4" s="1429"/>
      <c r="GP4" s="1429"/>
      <c r="GQ4" s="1429"/>
      <c r="GR4" s="1429"/>
      <c r="GS4" s="1429"/>
      <c r="GT4" s="1429"/>
      <c r="GU4" s="1429"/>
      <c r="GV4" s="1429"/>
      <c r="GW4" s="1429"/>
      <c r="GX4" s="1429"/>
      <c r="GY4" s="1429"/>
      <c r="GZ4" s="1429"/>
      <c r="HA4" s="1429"/>
      <c r="HB4" s="1429"/>
      <c r="HC4" s="1429"/>
      <c r="HD4" s="1429"/>
      <c r="HE4" s="1429"/>
      <c r="HF4" s="1429"/>
      <c r="HG4" s="1429"/>
      <c r="HH4" s="1429"/>
      <c r="HI4" s="1429"/>
      <c r="HJ4" s="1429"/>
      <c r="HK4" s="1429"/>
      <c r="HL4" s="1429"/>
      <c r="HM4" s="1429"/>
      <c r="HN4" s="1429"/>
      <c r="HO4" s="1429"/>
      <c r="HP4" s="1429"/>
      <c r="HQ4" s="1429"/>
      <c r="HR4" s="1429"/>
      <c r="HS4" s="1429"/>
      <c r="HT4" s="1429"/>
      <c r="HU4" s="1429"/>
      <c r="HV4" s="1429"/>
      <c r="HW4" s="1429"/>
      <c r="HX4" s="1429"/>
      <c r="HY4" s="1429"/>
      <c r="HZ4" s="1429"/>
      <c r="IA4" s="1429"/>
      <c r="IB4" s="1429"/>
      <c r="IC4" s="1429"/>
      <c r="ID4" s="1429"/>
      <c r="IE4" s="1429"/>
      <c r="IF4" s="1429"/>
      <c r="IG4" s="1429"/>
      <c r="IH4" s="1429"/>
      <c r="II4" s="1429"/>
      <c r="IJ4" s="1429"/>
      <c r="IK4" s="1429"/>
      <c r="IL4" s="1429"/>
      <c r="IM4" s="1429"/>
      <c r="IN4" s="1429"/>
      <c r="IO4" s="1429"/>
      <c r="IP4" s="1429"/>
      <c r="IQ4" s="1429"/>
      <c r="IR4" s="1429"/>
      <c r="IS4" s="1429"/>
      <c r="IT4" s="1429"/>
      <c r="IU4" s="1429"/>
      <c r="IV4" s="1429"/>
    </row>
    <row r="5" spans="1:256" s="1" customFormat="1" ht="20.149999999999999" customHeight="1">
      <c r="A5" s="1244" t="s">
        <v>663</v>
      </c>
      <c r="B5" s="1361"/>
      <c r="C5" s="1245"/>
      <c r="D5" s="1245"/>
      <c r="E5" s="1245"/>
      <c r="F5" s="1245"/>
      <c r="G5" s="1245"/>
      <c r="H5" s="1245"/>
      <c r="I5" s="1245"/>
      <c r="J5" s="1245"/>
      <c r="K5" s="1245"/>
      <c r="L5" s="1245"/>
      <c r="M5" s="1246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28"/>
      <c r="AL5" s="1428"/>
      <c r="AM5" s="1428"/>
      <c r="AN5" s="1428"/>
      <c r="AO5" s="1428"/>
      <c r="AP5" s="1428"/>
      <c r="AQ5" s="1428"/>
      <c r="AR5" s="1428"/>
      <c r="AS5" s="1428"/>
      <c r="AT5" s="1428"/>
      <c r="AU5" s="1428"/>
      <c r="AV5" s="1428"/>
      <c r="AW5" s="1428"/>
      <c r="AX5" s="1428"/>
      <c r="AY5" s="1428"/>
      <c r="AZ5" s="1428"/>
      <c r="BA5" s="1428"/>
      <c r="BB5" s="1428"/>
      <c r="BC5" s="1428"/>
      <c r="BD5" s="1428"/>
      <c r="BE5" s="1428"/>
      <c r="BF5" s="1428"/>
      <c r="BG5" s="1428"/>
      <c r="BH5" s="1428"/>
      <c r="BI5" s="1428"/>
      <c r="BJ5" s="1428"/>
      <c r="BK5" s="1428"/>
      <c r="BL5" s="1428"/>
      <c r="BM5" s="1428"/>
      <c r="BN5" s="1428"/>
      <c r="BO5" s="1428"/>
      <c r="BP5" s="1428"/>
      <c r="BQ5" s="1428"/>
      <c r="BR5" s="1428"/>
      <c r="BS5" s="1428"/>
      <c r="BT5" s="1428"/>
      <c r="BU5" s="1428"/>
      <c r="BV5" s="1428"/>
      <c r="BW5" s="1428"/>
      <c r="BX5" s="1428"/>
      <c r="BY5" s="1428"/>
      <c r="BZ5" s="1428"/>
      <c r="CA5" s="1428"/>
      <c r="CB5" s="1428"/>
      <c r="CC5" s="1428"/>
      <c r="CD5" s="1428"/>
      <c r="CE5" s="1428"/>
      <c r="CF5" s="1428"/>
      <c r="CG5" s="1428"/>
      <c r="CH5" s="1428"/>
      <c r="CI5" s="1428"/>
      <c r="CJ5" s="1428"/>
      <c r="CK5" s="1428"/>
      <c r="CL5" s="1428"/>
      <c r="CM5" s="1428"/>
      <c r="CN5" s="1428"/>
      <c r="CO5" s="1428"/>
      <c r="CP5" s="1428"/>
      <c r="CQ5" s="1428"/>
      <c r="CR5" s="1428"/>
      <c r="CS5" s="1428"/>
      <c r="CT5" s="1428"/>
      <c r="CU5" s="1428"/>
      <c r="CV5" s="1428"/>
      <c r="CW5" s="1428"/>
      <c r="CX5" s="1428"/>
      <c r="CY5" s="1428"/>
      <c r="CZ5" s="1428"/>
      <c r="DA5" s="1428"/>
      <c r="DB5" s="1428"/>
      <c r="DC5" s="1428"/>
      <c r="DD5" s="1428"/>
      <c r="DE5" s="1428"/>
      <c r="DF5" s="1428"/>
      <c r="DG5" s="1428"/>
      <c r="DH5" s="1428"/>
      <c r="DI5" s="1428"/>
      <c r="DJ5" s="1428"/>
      <c r="DK5" s="1428"/>
      <c r="DL5" s="1428"/>
      <c r="DM5" s="1428"/>
      <c r="DN5" s="1428"/>
      <c r="DO5" s="1428"/>
      <c r="DP5" s="1428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28"/>
      <c r="ED5" s="1428"/>
      <c r="EE5" s="1428"/>
      <c r="EF5" s="1428"/>
      <c r="EG5" s="1428"/>
      <c r="EH5" s="1428"/>
      <c r="EI5" s="1428"/>
      <c r="EJ5" s="1428"/>
      <c r="EK5" s="1428"/>
      <c r="EL5" s="1428"/>
      <c r="EM5" s="1428"/>
      <c r="EN5" s="1428"/>
      <c r="EO5" s="1428"/>
      <c r="EP5" s="1428"/>
      <c r="EQ5" s="1428"/>
      <c r="ER5" s="1428"/>
      <c r="ES5" s="1428"/>
      <c r="ET5" s="1428"/>
      <c r="EU5" s="1428"/>
      <c r="EV5" s="1428"/>
      <c r="EW5" s="1428"/>
      <c r="EX5" s="1428"/>
      <c r="EY5" s="1428"/>
      <c r="EZ5" s="1428"/>
      <c r="FA5" s="1428"/>
      <c r="FB5" s="1428"/>
      <c r="FC5" s="1428"/>
      <c r="FD5" s="1428"/>
      <c r="FE5" s="1428"/>
      <c r="FF5" s="1428"/>
      <c r="FG5" s="1428"/>
      <c r="FH5" s="1428"/>
      <c r="FI5" s="1428"/>
      <c r="FJ5" s="1428"/>
      <c r="FK5" s="1428"/>
      <c r="FL5" s="1428"/>
      <c r="FM5" s="1428"/>
      <c r="FN5" s="1428"/>
      <c r="FO5" s="1428"/>
      <c r="FP5" s="1428"/>
      <c r="FQ5" s="1428"/>
      <c r="FR5" s="1428"/>
      <c r="FS5" s="1428"/>
      <c r="FT5" s="1428"/>
      <c r="FU5" s="1428"/>
      <c r="FV5" s="1428"/>
      <c r="FW5" s="1428"/>
      <c r="FX5" s="1428"/>
      <c r="FY5" s="1428"/>
      <c r="FZ5" s="1428"/>
      <c r="GA5" s="1428"/>
      <c r="GB5" s="1428"/>
      <c r="GC5" s="1428"/>
      <c r="GD5" s="1428"/>
      <c r="GE5" s="1428"/>
      <c r="GF5" s="1428"/>
      <c r="GG5" s="1428"/>
      <c r="GH5" s="1428"/>
      <c r="GI5" s="1428"/>
      <c r="GJ5" s="1428"/>
      <c r="GK5" s="1428"/>
      <c r="GL5" s="1428"/>
      <c r="GM5" s="1428"/>
      <c r="GN5" s="1428"/>
      <c r="GO5" s="1428"/>
      <c r="GP5" s="1428"/>
      <c r="GQ5" s="1428"/>
      <c r="GR5" s="1428"/>
      <c r="GS5" s="1428"/>
      <c r="GT5" s="1428"/>
      <c r="GU5" s="1428"/>
      <c r="GV5" s="1428"/>
      <c r="GW5" s="1428"/>
      <c r="GX5" s="1428"/>
      <c r="GY5" s="1428"/>
      <c r="GZ5" s="1428"/>
      <c r="HA5" s="1428"/>
      <c r="HB5" s="1428"/>
      <c r="HC5" s="1428"/>
      <c r="HD5" s="1428"/>
      <c r="HE5" s="1428"/>
      <c r="HF5" s="1428"/>
      <c r="HG5" s="1428"/>
      <c r="HH5" s="1428"/>
      <c r="HI5" s="1428"/>
      <c r="HJ5" s="1428"/>
      <c r="HK5" s="1428"/>
      <c r="HL5" s="1428"/>
      <c r="HM5" s="1428"/>
      <c r="HN5" s="1428"/>
      <c r="HO5" s="1428"/>
      <c r="HP5" s="1428"/>
      <c r="HQ5" s="1428"/>
      <c r="HR5" s="1428"/>
      <c r="HS5" s="1428"/>
      <c r="HT5" s="1428"/>
      <c r="HU5" s="1428"/>
      <c r="HV5" s="1428"/>
      <c r="HW5" s="1428"/>
      <c r="HX5" s="1428"/>
      <c r="HY5" s="1428"/>
      <c r="HZ5" s="1428"/>
      <c r="IA5" s="1428"/>
      <c r="IB5" s="1428"/>
      <c r="IC5" s="1428"/>
      <c r="ID5" s="1428"/>
      <c r="IE5" s="1428"/>
      <c r="IF5" s="1428"/>
      <c r="IG5" s="1428"/>
      <c r="IH5" s="1428"/>
      <c r="II5" s="1428"/>
      <c r="IJ5" s="1428"/>
      <c r="IK5" s="1428"/>
      <c r="IL5" s="1428"/>
      <c r="IM5" s="1428"/>
      <c r="IN5" s="1428"/>
      <c r="IO5" s="1428"/>
      <c r="IP5" s="1428"/>
      <c r="IQ5" s="1428"/>
      <c r="IR5" s="1428"/>
      <c r="IS5" s="1428"/>
      <c r="IT5" s="1428"/>
      <c r="IU5" s="1428"/>
      <c r="IV5" s="1428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7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6">
        <v>112.611</v>
      </c>
      <c r="D7" s="1036">
        <v>117.85085099999999</v>
      </c>
      <c r="E7" s="1036">
        <v>117.85085099999999</v>
      </c>
      <c r="F7" s="1036">
        <v>112.611</v>
      </c>
      <c r="G7" s="656"/>
      <c r="H7" s="656">
        <f t="shared" ref="H7" si="0">D7-E7</f>
        <v>0</v>
      </c>
      <c r="I7" s="654">
        <v>0</v>
      </c>
      <c r="J7" s="1036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6">
        <v>29</v>
      </c>
      <c r="D8" s="1036">
        <v>29</v>
      </c>
      <c r="E8" s="1036">
        <v>26</v>
      </c>
      <c r="F8" s="1036">
        <v>0</v>
      </c>
      <c r="G8" s="656"/>
      <c r="H8" s="656">
        <v>0</v>
      </c>
      <c r="I8" s="654">
        <v>0</v>
      </c>
      <c r="J8" s="1036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2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6">
        <v>287</v>
      </c>
      <c r="D10" s="1036">
        <v>316</v>
      </c>
      <c r="E10" s="1036">
        <f>17+21+18+41+36+24+32+35+31+19+23+10+4+2+1+1+1</f>
        <v>316</v>
      </c>
      <c r="F10" s="1036">
        <v>287</v>
      </c>
      <c r="G10" s="658">
        <v>0</v>
      </c>
      <c r="H10" s="1036">
        <v>0</v>
      </c>
      <c r="I10" s="654">
        <v>0</v>
      </c>
      <c r="J10" s="1036">
        <f t="shared" ref="J10:J16" si="4">E10+H10</f>
        <v>316</v>
      </c>
      <c r="K10" s="1036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6">
        <f>C10</f>
        <v>287</v>
      </c>
      <c r="D11" s="1036">
        <v>316</v>
      </c>
      <c r="E11" s="1036">
        <f>17+21+18+41+36+24+32+35+31+19+23+10+4+2+1+1+1</f>
        <v>316</v>
      </c>
      <c r="F11" s="1036">
        <v>287</v>
      </c>
      <c r="G11" s="658">
        <v>0</v>
      </c>
      <c r="H11" s="1036">
        <v>0</v>
      </c>
      <c r="I11" s="654">
        <v>0</v>
      </c>
      <c r="J11" s="1036">
        <f>E11+H11</f>
        <v>316</v>
      </c>
      <c r="K11" s="1036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6">
        <f>C11</f>
        <v>287</v>
      </c>
      <c r="D12" s="1036">
        <v>309</v>
      </c>
      <c r="E12" s="1036">
        <f>26+70+28+16+29+8+75+25+15+6+6+3</f>
        <v>307</v>
      </c>
      <c r="F12" s="654">
        <f>F11</f>
        <v>287</v>
      </c>
      <c r="G12" s="658">
        <v>2</v>
      </c>
      <c r="H12" s="1036">
        <v>1</v>
      </c>
      <c r="I12" s="654">
        <v>0</v>
      </c>
      <c r="J12" s="1036">
        <f>E12+H12</f>
        <v>308</v>
      </c>
      <c r="K12" s="1036">
        <f t="shared" si="3"/>
        <v>1</v>
      </c>
      <c r="L12" s="21"/>
      <c r="M12" s="1052" t="s">
        <v>1838</v>
      </c>
      <c r="N12" s="1021"/>
    </row>
    <row r="13" spans="1:256" s="632" customFormat="1" ht="20.5" customHeight="1">
      <c r="A13" s="633">
        <v>7</v>
      </c>
      <c r="B13" s="631" t="s">
        <v>27</v>
      </c>
      <c r="C13" s="1036">
        <v>287</v>
      </c>
      <c r="D13" s="1036">
        <v>306</v>
      </c>
      <c r="E13" s="1036">
        <v>302</v>
      </c>
      <c r="F13" s="654">
        <v>287</v>
      </c>
      <c r="G13" s="658">
        <v>4</v>
      </c>
      <c r="H13" s="1036">
        <v>1</v>
      </c>
      <c r="I13" s="654">
        <v>0</v>
      </c>
      <c r="J13" s="1036">
        <f>E13+H13</f>
        <v>303</v>
      </c>
      <c r="K13" s="1036">
        <f>D13-J13</f>
        <v>3</v>
      </c>
      <c r="L13" s="21"/>
      <c r="M13" s="1052"/>
      <c r="N13" s="1021"/>
    </row>
    <row r="14" spans="1:256" s="632" customFormat="1" ht="20.5" customHeight="1">
      <c r="A14" s="630">
        <v>8</v>
      </c>
      <c r="B14" s="631" t="s">
        <v>35</v>
      </c>
      <c r="C14" s="1036">
        <f>C13</f>
        <v>287</v>
      </c>
      <c r="D14" s="1036">
        <v>306</v>
      </c>
      <c r="E14" s="1036">
        <f>126+15+30+40+13+31</f>
        <v>255</v>
      </c>
      <c r="F14" s="1036">
        <v>287</v>
      </c>
      <c r="G14" s="658">
        <v>47</v>
      </c>
      <c r="H14" s="1036">
        <v>13</v>
      </c>
      <c r="I14" s="654">
        <v>0</v>
      </c>
      <c r="J14" s="1036">
        <f t="shared" si="4"/>
        <v>268</v>
      </c>
      <c r="K14" s="1036">
        <f>D14-J14</f>
        <v>38</v>
      </c>
      <c r="L14" s="1068">
        <v>1</v>
      </c>
      <c r="M14" s="1052" t="s">
        <v>1837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6">
        <v>120</v>
      </c>
      <c r="F15" s="1036">
        <v>244</v>
      </c>
      <c r="G15" s="658">
        <v>80</v>
      </c>
      <c r="H15" s="1036">
        <v>13</v>
      </c>
      <c r="I15" s="654">
        <v>0</v>
      </c>
      <c r="J15" s="1036">
        <f t="shared" si="4"/>
        <v>133</v>
      </c>
      <c r="K15" s="1036">
        <f>D15-J15</f>
        <v>111</v>
      </c>
      <c r="L15" s="1283">
        <v>2</v>
      </c>
      <c r="M15" s="1052"/>
      <c r="O15" s="1181"/>
    </row>
    <row r="16" spans="1:256" s="632" customFormat="1" ht="29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6">
        <v>112</v>
      </c>
      <c r="G16" s="658">
        <v>21.51</v>
      </c>
      <c r="H16" s="656">
        <f>0.243+0.224+0.417+0.48</f>
        <v>1.3639999999999999</v>
      </c>
      <c r="I16" s="654">
        <v>0</v>
      </c>
      <c r="J16" s="656">
        <f t="shared" si="4"/>
        <v>78.552999999999997</v>
      </c>
      <c r="K16" s="656">
        <f t="shared" si="3"/>
        <v>39.297850999999994</v>
      </c>
      <c r="L16" s="1433">
        <v>2</v>
      </c>
      <c r="M16" s="1317" t="s">
        <v>1853</v>
      </c>
      <c r="O16" s="1181"/>
    </row>
    <row r="17" spans="1:13" s="638" customFormat="1" ht="29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6">
        <v>112</v>
      </c>
      <c r="G17" s="658">
        <f>G16</f>
        <v>21.51</v>
      </c>
      <c r="H17" s="656">
        <f>0.243+0.224+3.03+0.417+0.48</f>
        <v>4.3940000000000001</v>
      </c>
      <c r="I17" s="654">
        <v>0</v>
      </c>
      <c r="J17" s="659">
        <f>E17+H17</f>
        <v>81.582999999999998</v>
      </c>
      <c r="K17" s="659">
        <f t="shared" si="3"/>
        <v>36.267850999999993</v>
      </c>
      <c r="L17" s="1434"/>
      <c r="M17" s="1317" t="s">
        <v>1852</v>
      </c>
    </row>
    <row r="18" spans="1:13" s="638" customFormat="1" ht="29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6">
        <v>112</v>
      </c>
      <c r="G18" s="658">
        <f>G17</f>
        <v>21.51</v>
      </c>
      <c r="H18" s="656">
        <f>0.243+0.224+0.417+0.48</f>
        <v>1.3639999999999999</v>
      </c>
      <c r="I18" s="654">
        <v>0</v>
      </c>
      <c r="J18" s="659">
        <f>E18+H18</f>
        <v>78.552999999999997</v>
      </c>
      <c r="K18" s="659">
        <f t="shared" si="3"/>
        <v>39.297850999999994</v>
      </c>
      <c r="L18" s="21">
        <v>1</v>
      </c>
      <c r="M18" s="1317" t="s">
        <v>1854</v>
      </c>
    </row>
    <row r="19" spans="1:13" s="632" customFormat="1" ht="18" customHeight="1" thickBot="1">
      <c r="A19" s="639">
        <v>11</v>
      </c>
      <c r="B19" s="640" t="s">
        <v>104</v>
      </c>
      <c r="C19" s="962">
        <f>C18</f>
        <v>112.611</v>
      </c>
      <c r="D19" s="962">
        <f>D7</f>
        <v>117.85085099999999</v>
      </c>
      <c r="E19" s="962">
        <f>13.612+4.6+18.591+22.959</f>
        <v>59.762</v>
      </c>
      <c r="F19" s="962">
        <v>112</v>
      </c>
      <c r="G19" s="658">
        <v>20</v>
      </c>
      <c r="H19" s="659">
        <v>0</v>
      </c>
      <c r="I19" s="659">
        <v>0</v>
      </c>
      <c r="J19" s="962">
        <f>+E19+H19</f>
        <v>59.762</v>
      </c>
      <c r="K19" s="660">
        <f t="shared" si="3"/>
        <v>58.088850999999991</v>
      </c>
      <c r="L19" s="1031">
        <v>1</v>
      </c>
      <c r="M19" s="1052" t="s">
        <v>1859</v>
      </c>
    </row>
    <row r="20" spans="1:13" s="1" customFormat="1" ht="14.5">
      <c r="F20" s="149"/>
      <c r="G20" s="149"/>
      <c r="H20" s="74"/>
      <c r="J20" s="1432"/>
      <c r="K20" s="1432"/>
      <c r="L20" s="74"/>
      <c r="M20" s="1022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6" t="s">
        <v>1357</v>
      </c>
    </row>
    <row r="261" spans="5:5">
      <c r="E261" s="866" t="s">
        <v>1357</v>
      </c>
    </row>
    <row r="262" spans="5:5">
      <c r="E262" s="866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topLeftCell="C8" workbookViewId="0">
      <selection activeCell="J18" sqref="J18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50" t="s">
        <v>120</v>
      </c>
      <c r="B1" s="1436"/>
      <c r="C1" s="1436"/>
      <c r="D1" s="1436"/>
      <c r="E1" s="1436"/>
      <c r="F1" s="1436"/>
      <c r="G1" s="1436"/>
      <c r="H1" s="1437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</row>
    <row r="2" spans="1:26" ht="18.75" customHeight="1">
      <c r="A2" s="1451" t="s">
        <v>1802</v>
      </c>
      <c r="B2" s="1436"/>
      <c r="C2" s="1436"/>
      <c r="D2" s="1436"/>
      <c r="E2" s="1436"/>
      <c r="F2" s="1436"/>
      <c r="G2" s="1437"/>
      <c r="H2" s="1321" t="str">
        <f>TA413_PBNTL!M1</f>
        <v>23.06.2026</v>
      </c>
      <c r="I2" s="1320"/>
      <c r="J2" s="1320"/>
      <c r="K2" s="1320"/>
      <c r="L2" s="1320"/>
      <c r="M2" s="1320"/>
      <c r="N2" s="1320"/>
      <c r="O2" s="1320"/>
      <c r="P2" s="1320"/>
      <c r="Q2" s="1320"/>
      <c r="R2" s="1320"/>
      <c r="S2" s="1320"/>
      <c r="T2" s="1320"/>
      <c r="U2" s="1320"/>
      <c r="V2" s="1320"/>
      <c r="W2" s="1320"/>
      <c r="X2" s="1320"/>
      <c r="Y2" s="1320"/>
      <c r="Z2" s="1320"/>
    </row>
    <row r="3" spans="1:26" ht="18.75" customHeight="1">
      <c r="A3" s="1452" t="s">
        <v>1803</v>
      </c>
      <c r="B3" s="1437"/>
      <c r="C3" s="1453" t="s">
        <v>1823</v>
      </c>
      <c r="D3" s="1436"/>
      <c r="E3" s="1436"/>
      <c r="F3" s="1436"/>
      <c r="G3" s="1436"/>
      <c r="H3" s="1437"/>
      <c r="I3" s="1320"/>
      <c r="J3" s="1320"/>
      <c r="K3" s="1320"/>
      <c r="L3" s="1320"/>
      <c r="M3" s="1320"/>
      <c r="N3" s="1320"/>
      <c r="O3" s="1320"/>
      <c r="P3" s="1320"/>
      <c r="Q3" s="1320"/>
      <c r="R3" s="1320"/>
      <c r="S3" s="1320"/>
      <c r="T3" s="1320"/>
      <c r="U3" s="1320"/>
      <c r="V3" s="1320"/>
      <c r="W3" s="1320"/>
      <c r="X3" s="1320"/>
      <c r="Y3" s="1320"/>
      <c r="Z3" s="1320"/>
    </row>
    <row r="4" spans="1:26" ht="18.75" customHeight="1">
      <c r="A4" s="1452" t="s">
        <v>1804</v>
      </c>
      <c r="B4" s="1437"/>
      <c r="C4" s="1453" t="s">
        <v>1824</v>
      </c>
      <c r="D4" s="1436"/>
      <c r="E4" s="1436"/>
      <c r="F4" s="1436"/>
      <c r="G4" s="1436"/>
      <c r="H4" s="1437"/>
      <c r="I4" s="1320"/>
      <c r="J4" s="1320"/>
      <c r="K4" s="1320"/>
      <c r="L4" s="1320"/>
      <c r="M4" s="1320"/>
      <c r="N4" s="1320"/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</row>
    <row r="5" spans="1:26" ht="18.75" customHeight="1">
      <c r="A5" s="1445" t="s">
        <v>1808</v>
      </c>
      <c r="B5" s="1446"/>
      <c r="C5" s="1446"/>
      <c r="D5" s="1446"/>
      <c r="E5" s="1446"/>
      <c r="F5" s="1446"/>
      <c r="G5" s="1446"/>
      <c r="H5" s="1447"/>
      <c r="I5" s="1324"/>
      <c r="J5" s="1324"/>
      <c r="K5" s="1324"/>
      <c r="L5" s="1324"/>
      <c r="M5" s="1324"/>
      <c r="N5" s="1324"/>
      <c r="O5" s="1324"/>
      <c r="P5" s="1324"/>
      <c r="Q5" s="1324"/>
      <c r="R5" s="1324"/>
      <c r="S5" s="1324"/>
      <c r="T5" s="1324"/>
      <c r="U5" s="1324"/>
      <c r="V5" s="1324"/>
      <c r="W5" s="1324"/>
      <c r="X5" s="1324"/>
      <c r="Y5" s="1324"/>
      <c r="Z5" s="1324"/>
    </row>
    <row r="6" spans="1:26" ht="18.75" customHeight="1">
      <c r="A6" s="1373" t="s">
        <v>1809</v>
      </c>
      <c r="B6" s="1373" t="s">
        <v>1810</v>
      </c>
      <c r="C6" s="1374" t="s">
        <v>1805</v>
      </c>
      <c r="D6" s="1373" t="s">
        <v>1811</v>
      </c>
      <c r="E6" s="1375" t="s">
        <v>1806</v>
      </c>
      <c r="F6" s="1375" t="s">
        <v>1807</v>
      </c>
      <c r="G6" s="1376" t="s">
        <v>1825</v>
      </c>
      <c r="H6" s="1376" t="s">
        <v>294</v>
      </c>
      <c r="I6" s="1325"/>
      <c r="J6" s="1325"/>
      <c r="K6" s="1325"/>
      <c r="L6" s="1322"/>
      <c r="M6" s="1322"/>
      <c r="N6" s="1325"/>
      <c r="O6" s="1325"/>
      <c r="P6" s="1325"/>
      <c r="Q6" s="1325"/>
      <c r="R6" s="1325"/>
      <c r="S6" s="1325"/>
      <c r="T6" s="1325"/>
      <c r="U6" s="1325"/>
      <c r="V6" s="1325"/>
      <c r="W6" s="1325"/>
      <c r="X6" s="1325"/>
      <c r="Y6" s="1325"/>
      <c r="Z6" s="1325"/>
    </row>
    <row r="7" spans="1:26" ht="18" customHeight="1">
      <c r="A7" s="1351">
        <v>1</v>
      </c>
      <c r="B7" s="1352" t="s">
        <v>1812</v>
      </c>
      <c r="C7" s="1377" t="s">
        <v>12</v>
      </c>
      <c r="D7" s="1355" t="s">
        <v>173</v>
      </c>
      <c r="E7" s="1354">
        <v>46175</v>
      </c>
      <c r="F7" s="1354">
        <v>46192</v>
      </c>
      <c r="G7" s="1355">
        <v>25</v>
      </c>
      <c r="H7" s="1352" t="s">
        <v>964</v>
      </c>
      <c r="I7" s="1322"/>
      <c r="J7" s="1322"/>
      <c r="K7" s="1322"/>
      <c r="L7" s="1322"/>
      <c r="M7" s="1322"/>
      <c r="N7" s="1322"/>
      <c r="O7" s="1322"/>
      <c r="P7" s="1322"/>
      <c r="Q7" s="1322"/>
      <c r="R7" s="1322"/>
      <c r="S7" s="1322"/>
      <c r="T7" s="1322"/>
      <c r="U7" s="1322"/>
      <c r="V7" s="1322"/>
      <c r="W7" s="1322"/>
      <c r="X7" s="1322"/>
      <c r="Y7" s="1322"/>
      <c r="Z7" s="1322"/>
    </row>
    <row r="8" spans="1:26" ht="13.5" customHeight="1">
      <c r="A8" s="1328"/>
      <c r="B8" s="1329"/>
      <c r="C8" s="1328"/>
      <c r="D8" s="1330"/>
      <c r="E8" s="1331"/>
      <c r="F8" s="1331"/>
      <c r="G8" s="1330"/>
      <c r="H8" s="1330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</row>
    <row r="9" spans="1:26" ht="18.75" customHeight="1">
      <c r="A9" s="1448" t="s">
        <v>1813</v>
      </c>
      <c r="B9" s="1449"/>
      <c r="C9" s="1449"/>
      <c r="D9" s="1449"/>
      <c r="E9" s="1449"/>
      <c r="F9" s="1449"/>
      <c r="G9" s="1449"/>
      <c r="H9" s="1449"/>
      <c r="I9" s="1324"/>
      <c r="J9" s="1324"/>
      <c r="K9" s="1324"/>
      <c r="L9" s="1324"/>
      <c r="M9" s="1324"/>
      <c r="N9" s="1324"/>
      <c r="O9" s="1324"/>
      <c r="P9" s="1324"/>
      <c r="Q9" s="1324"/>
      <c r="R9" s="1324"/>
      <c r="S9" s="1324"/>
      <c r="T9" s="1324"/>
      <c r="U9" s="1324"/>
      <c r="V9" s="1324"/>
      <c r="W9" s="1324"/>
      <c r="X9" s="1324"/>
      <c r="Y9" s="1324"/>
      <c r="Z9" s="1324"/>
    </row>
    <row r="10" spans="1:26" ht="18.75" customHeight="1">
      <c r="A10" s="1347" t="s">
        <v>1809</v>
      </c>
      <c r="B10" s="1347" t="s">
        <v>1810</v>
      </c>
      <c r="C10" s="1347" t="s">
        <v>1814</v>
      </c>
      <c r="D10" s="1348" t="s">
        <v>1815</v>
      </c>
      <c r="E10" s="1349" t="s">
        <v>1806</v>
      </c>
      <c r="F10" s="1348" t="s">
        <v>1807</v>
      </c>
      <c r="G10" s="1346" t="s">
        <v>1825</v>
      </c>
      <c r="H10" s="1376" t="s">
        <v>294</v>
      </c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</row>
    <row r="11" spans="1:26" ht="18" customHeight="1">
      <c r="A11" s="1326">
        <v>1</v>
      </c>
      <c r="B11" s="1335" t="s">
        <v>1505</v>
      </c>
      <c r="C11" s="1402" t="s">
        <v>672</v>
      </c>
      <c r="D11" s="1336">
        <f>Stringing!E40</f>
        <v>5.0193400000000006</v>
      </c>
      <c r="E11" s="1354">
        <v>46179</v>
      </c>
      <c r="F11" s="1356"/>
      <c r="G11" s="1355"/>
      <c r="H11" s="1357" t="s">
        <v>1856</v>
      </c>
      <c r="I11" s="1325"/>
      <c r="J11" s="1325"/>
      <c r="K11" s="1325"/>
      <c r="L11" s="1325"/>
      <c r="M11" s="1325"/>
      <c r="N11" s="1325"/>
      <c r="O11" s="1325"/>
      <c r="P11" s="1325"/>
      <c r="Q11" s="1325"/>
      <c r="R11" s="1325"/>
      <c r="S11" s="1325"/>
      <c r="T11" s="1325"/>
      <c r="U11" s="1325"/>
      <c r="V11" s="1325"/>
      <c r="W11" s="1325"/>
      <c r="X11" s="1325"/>
      <c r="Y11" s="1325"/>
      <c r="Z11" s="1325"/>
    </row>
    <row r="12" spans="1:26" ht="18" customHeight="1">
      <c r="A12" s="1363">
        <v>2</v>
      </c>
      <c r="B12" s="1364" t="s">
        <v>1505</v>
      </c>
      <c r="C12" s="1403" t="s">
        <v>1826</v>
      </c>
      <c r="D12" s="1365">
        <v>3.03</v>
      </c>
      <c r="E12" s="1371">
        <v>46186</v>
      </c>
      <c r="F12" s="1366"/>
      <c r="G12" s="1367">
        <v>50</v>
      </c>
      <c r="H12" s="1368" t="s">
        <v>1855</v>
      </c>
      <c r="I12" s="1325"/>
      <c r="J12" s="1325"/>
      <c r="K12" s="1325"/>
      <c r="L12" s="1325"/>
      <c r="M12" s="1325"/>
      <c r="N12" s="1325"/>
      <c r="O12" s="1325"/>
      <c r="P12" s="1325"/>
      <c r="Q12" s="1325"/>
      <c r="R12" s="1325"/>
      <c r="S12" s="1325"/>
      <c r="T12" s="1325"/>
      <c r="U12" s="1325"/>
      <c r="V12" s="1325"/>
      <c r="W12" s="1325"/>
      <c r="X12" s="1325"/>
      <c r="Y12" s="1325"/>
      <c r="Z12" s="1325"/>
    </row>
    <row r="13" spans="1:26" s="1390" customFormat="1" ht="18" customHeight="1">
      <c r="A13" s="1385">
        <v>3</v>
      </c>
      <c r="B13" s="1386" t="s">
        <v>1505</v>
      </c>
      <c r="C13" s="1404" t="s">
        <v>1834</v>
      </c>
      <c r="D13" s="1387">
        <v>0.41687799999999997</v>
      </c>
      <c r="E13" s="1388">
        <v>46192</v>
      </c>
      <c r="F13" s="1388">
        <v>46196</v>
      </c>
      <c r="G13" s="1443">
        <v>30</v>
      </c>
      <c r="H13" s="1350" t="s">
        <v>255</v>
      </c>
      <c r="I13" s="1389"/>
      <c r="J13" s="1389"/>
      <c r="K13" s="1389"/>
      <c r="L13" s="1389"/>
      <c r="M13" s="1389"/>
      <c r="N13" s="1389"/>
      <c r="O13" s="1389"/>
      <c r="P13" s="1389"/>
      <c r="Q13" s="1389"/>
      <c r="R13" s="1389"/>
      <c r="S13" s="1389"/>
      <c r="T13" s="1389"/>
      <c r="U13" s="1389"/>
      <c r="V13" s="1389"/>
      <c r="W13" s="1389"/>
      <c r="X13" s="1389"/>
      <c r="Y13" s="1389"/>
      <c r="Z13" s="1389"/>
    </row>
    <row r="14" spans="1:26" s="1390" customFormat="1" ht="18" customHeight="1">
      <c r="A14" s="1391">
        <v>4</v>
      </c>
      <c r="B14" s="1386" t="s">
        <v>1505</v>
      </c>
      <c r="C14" s="1404" t="s">
        <v>1835</v>
      </c>
      <c r="D14" s="1387">
        <v>0.48026999999999997</v>
      </c>
      <c r="E14" s="1388">
        <v>46192</v>
      </c>
      <c r="F14" s="1388">
        <v>46196</v>
      </c>
      <c r="G14" s="1444"/>
      <c r="H14" s="1350" t="s">
        <v>255</v>
      </c>
      <c r="I14" s="1389"/>
      <c r="J14" s="1389"/>
      <c r="K14" s="1389"/>
      <c r="L14" s="1389"/>
      <c r="M14" s="1389"/>
      <c r="N14" s="1389"/>
      <c r="O14" s="1389"/>
      <c r="P14" s="1389"/>
      <c r="Q14" s="1389"/>
      <c r="R14" s="1389"/>
      <c r="S14" s="1389"/>
      <c r="T14" s="1389"/>
      <c r="U14" s="1389"/>
      <c r="V14" s="1389"/>
      <c r="W14" s="1389"/>
      <c r="X14" s="1389"/>
      <c r="Y14" s="1389"/>
      <c r="Z14" s="1389"/>
    </row>
    <row r="15" spans="1:26" ht="18" customHeight="1">
      <c r="A15" s="1326">
        <v>5</v>
      </c>
      <c r="B15" s="1369" t="s">
        <v>1673</v>
      </c>
      <c r="C15" s="1405" t="s">
        <v>1827</v>
      </c>
      <c r="D15" s="1370">
        <f>Stringing!E38</f>
        <v>4.9162929999999996</v>
      </c>
      <c r="E15" s="1371">
        <v>46186</v>
      </c>
      <c r="F15" s="1371"/>
      <c r="G15" s="1372">
        <v>65</v>
      </c>
      <c r="H15" s="1368" t="s">
        <v>1862</v>
      </c>
      <c r="I15" s="1325"/>
      <c r="J15" s="1325"/>
      <c r="K15" s="1325"/>
      <c r="L15" s="1325"/>
      <c r="M15" s="1325"/>
      <c r="N15" s="1325"/>
      <c r="O15" s="1325"/>
      <c r="P15" s="1325"/>
      <c r="Q15" s="1325"/>
      <c r="R15" s="1325"/>
      <c r="S15" s="1325"/>
      <c r="T15" s="1325"/>
      <c r="U15" s="1325"/>
      <c r="V15" s="1325"/>
      <c r="W15" s="1325"/>
      <c r="X15" s="1325"/>
      <c r="Y15" s="1325"/>
      <c r="Z15" s="1325"/>
    </row>
    <row r="16" spans="1:26" ht="18" customHeight="1">
      <c r="A16" s="1326">
        <v>6</v>
      </c>
      <c r="B16" s="1369" t="s">
        <v>1673</v>
      </c>
      <c r="C16" s="1405" t="s">
        <v>1850</v>
      </c>
      <c r="D16" s="1370">
        <f>Stringing!E39</f>
        <v>4.6659179999999996</v>
      </c>
      <c r="E16" s="1371"/>
      <c r="F16" s="1371"/>
      <c r="G16" s="1372">
        <v>20</v>
      </c>
      <c r="H16" s="1368" t="s">
        <v>1851</v>
      </c>
      <c r="I16" s="1325"/>
      <c r="J16" s="1325"/>
      <c r="K16" s="1325"/>
      <c r="L16" s="1325"/>
      <c r="M16" s="1325"/>
      <c r="N16" s="1325"/>
      <c r="O16" s="1325"/>
      <c r="P16" s="1325"/>
      <c r="Q16" s="1325"/>
      <c r="R16" s="1325"/>
      <c r="S16" s="1325"/>
      <c r="T16" s="1325"/>
      <c r="U16" s="1325"/>
      <c r="V16" s="1325"/>
      <c r="W16" s="1325"/>
      <c r="X16" s="1325"/>
      <c r="Y16" s="1325"/>
      <c r="Z16" s="1325"/>
    </row>
    <row r="17" spans="1:26" ht="18.5" customHeight="1">
      <c r="A17" s="1326">
        <v>7</v>
      </c>
      <c r="B17" s="1352" t="s">
        <v>1781</v>
      </c>
      <c r="C17" s="1402" t="s">
        <v>1849</v>
      </c>
      <c r="D17" s="1353">
        <f>Stringing!E34</f>
        <v>0.22381999999999999</v>
      </c>
      <c r="E17" s="1354">
        <v>46188</v>
      </c>
      <c r="F17" s="1354"/>
      <c r="G17" s="1355">
        <v>25</v>
      </c>
      <c r="H17" s="1350" t="s">
        <v>1864</v>
      </c>
      <c r="I17" s="1325"/>
      <c r="J17" s="1325"/>
      <c r="K17" s="1325"/>
      <c r="L17" s="1325"/>
      <c r="M17" s="1325"/>
      <c r="N17" s="1325"/>
      <c r="O17" s="1325"/>
      <c r="P17" s="1325"/>
      <c r="Q17" s="1325"/>
      <c r="R17" s="1325"/>
      <c r="S17" s="1325"/>
      <c r="T17" s="1325"/>
      <c r="U17" s="1325"/>
      <c r="V17" s="1325"/>
      <c r="W17" s="1325"/>
      <c r="X17" s="1325"/>
      <c r="Y17" s="1325"/>
      <c r="Z17" s="1325"/>
    </row>
    <row r="18" spans="1:26" ht="33.5" customHeight="1">
      <c r="A18" s="1328">
        <v>8</v>
      </c>
      <c r="B18" s="1352" t="s">
        <v>1843</v>
      </c>
      <c r="C18" s="1406" t="s">
        <v>1315</v>
      </c>
      <c r="D18" s="1353">
        <f>496.69/1000</f>
        <v>0.49669000000000002</v>
      </c>
      <c r="E18" s="1354">
        <v>46192</v>
      </c>
      <c r="F18" s="1354"/>
      <c r="G18" s="1355">
        <v>22</v>
      </c>
      <c r="H18" s="1782" t="s">
        <v>1865</v>
      </c>
      <c r="I18" s="1325"/>
      <c r="J18" s="1325"/>
      <c r="K18" s="1325"/>
      <c r="L18" s="1325"/>
      <c r="M18" s="1325"/>
      <c r="N18" s="1325"/>
      <c r="O18" s="1325"/>
      <c r="P18" s="1325"/>
      <c r="Q18" s="1325"/>
      <c r="R18" s="1325"/>
      <c r="S18" s="1325"/>
      <c r="T18" s="1325"/>
      <c r="U18" s="1325"/>
      <c r="V18" s="1325"/>
      <c r="W18" s="1325"/>
      <c r="X18" s="1325"/>
      <c r="Y18" s="1325"/>
      <c r="Z18" s="1325"/>
    </row>
    <row r="19" spans="1:26" ht="18" customHeight="1">
      <c r="A19" s="1351"/>
      <c r="B19" s="1352"/>
      <c r="C19" s="1351"/>
      <c r="D19" s="1353"/>
      <c r="E19" s="1354"/>
      <c r="F19" s="1354"/>
      <c r="G19" s="1355"/>
      <c r="H19" s="1350"/>
      <c r="I19" s="1325"/>
      <c r="J19" s="1325"/>
      <c r="K19" s="1325"/>
      <c r="L19" s="1325"/>
      <c r="M19" s="1325"/>
      <c r="N19" s="1325"/>
      <c r="O19" s="1325"/>
      <c r="P19" s="1325"/>
      <c r="Q19" s="1325"/>
      <c r="R19" s="1325"/>
      <c r="S19" s="1325"/>
      <c r="T19" s="1325"/>
      <c r="U19" s="1325"/>
      <c r="V19" s="1325"/>
      <c r="W19" s="1325"/>
      <c r="X19" s="1325"/>
      <c r="Y19" s="1325"/>
      <c r="Z19" s="1325"/>
    </row>
    <row r="20" spans="1:26" ht="18.75" customHeight="1">
      <c r="A20" s="1435" t="s">
        <v>34</v>
      </c>
      <c r="B20" s="1436"/>
      <c r="C20" s="1436"/>
      <c r="D20" s="1436"/>
      <c r="E20" s="1436"/>
      <c r="F20" s="1436"/>
      <c r="G20" s="1436"/>
      <c r="H20" s="1437"/>
      <c r="I20" s="1325"/>
      <c r="J20" s="1325"/>
      <c r="K20" s="1325"/>
      <c r="L20" s="1325"/>
      <c r="M20" s="1325"/>
      <c r="N20" s="1325"/>
      <c r="O20" s="1325"/>
      <c r="P20" s="1325"/>
      <c r="Q20" s="1325"/>
      <c r="R20" s="1325"/>
      <c r="S20" s="1325"/>
      <c r="T20" s="1325"/>
      <c r="U20" s="1325"/>
      <c r="V20" s="1325"/>
      <c r="W20" s="1325"/>
      <c r="X20" s="1325"/>
      <c r="Y20" s="1325"/>
      <c r="Z20" s="1325"/>
    </row>
    <row r="21" spans="1:26" ht="18.75" customHeight="1">
      <c r="A21" s="1332" t="s">
        <v>1817</v>
      </c>
      <c r="B21" s="1332" t="s">
        <v>1810</v>
      </c>
      <c r="C21" s="1332" t="s">
        <v>1805</v>
      </c>
      <c r="D21" s="1333" t="s">
        <v>1811</v>
      </c>
      <c r="E21" s="1332" t="s">
        <v>1818</v>
      </c>
      <c r="F21" s="1334" t="s">
        <v>1806</v>
      </c>
      <c r="G21" s="1333" t="s">
        <v>1807</v>
      </c>
      <c r="H21" s="1332" t="s">
        <v>32</v>
      </c>
      <c r="I21" s="1325"/>
      <c r="J21" s="1325"/>
      <c r="K21" s="1325"/>
      <c r="L21" s="1325"/>
      <c r="M21" s="1325"/>
      <c r="N21" s="1325"/>
      <c r="O21" s="1325"/>
      <c r="P21" s="1325"/>
      <c r="Q21" s="1325"/>
      <c r="R21" s="1325"/>
      <c r="S21" s="1325"/>
      <c r="T21" s="1325"/>
      <c r="U21" s="1325"/>
      <c r="V21" s="1325"/>
      <c r="W21" s="1325"/>
      <c r="X21" s="1325"/>
      <c r="Y21" s="1325"/>
      <c r="Z21" s="1325"/>
    </row>
    <row r="22" spans="1:26" ht="18" customHeight="1">
      <c r="A22" s="1326">
        <v>1</v>
      </c>
      <c r="B22" s="1327" t="s">
        <v>952</v>
      </c>
      <c r="C22" s="1327" t="s">
        <v>1071</v>
      </c>
      <c r="D22" s="1358" t="str">
        <f>Earthing!D313</f>
        <v>DB1+9</v>
      </c>
      <c r="E22" s="1326"/>
      <c r="F22" s="1326"/>
      <c r="G22" s="1326"/>
      <c r="H22" s="1360" t="s">
        <v>1830</v>
      </c>
      <c r="I22" s="1325"/>
      <c r="J22" s="1325"/>
      <c r="K22" s="1325"/>
      <c r="L22" s="1325"/>
      <c r="M22" s="1325"/>
      <c r="N22" s="1325"/>
      <c r="O22" s="1325"/>
      <c r="P22" s="1325"/>
      <c r="Q22" s="1325"/>
      <c r="R22" s="1325"/>
      <c r="S22" s="1325"/>
      <c r="T22" s="1325"/>
      <c r="U22" s="1325"/>
      <c r="V22" s="1325"/>
      <c r="W22" s="1325"/>
      <c r="X22" s="1325"/>
      <c r="Y22" s="1325"/>
      <c r="Z22" s="1325"/>
    </row>
    <row r="23" spans="1:26" ht="18" customHeight="1">
      <c r="A23" s="1326">
        <v>2</v>
      </c>
      <c r="B23" s="1326"/>
      <c r="C23" s="1326"/>
      <c r="D23" s="1326"/>
      <c r="E23" s="1326"/>
      <c r="F23" s="1326"/>
      <c r="G23" s="1326"/>
      <c r="H23" s="1332"/>
      <c r="I23" s="1325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</row>
    <row r="24" spans="1:26" ht="18.75" customHeight="1">
      <c r="A24" s="1438" t="s">
        <v>1816</v>
      </c>
      <c r="B24" s="1439"/>
      <c r="C24" s="1439"/>
      <c r="D24" s="1439"/>
      <c r="E24" s="1439"/>
      <c r="F24" s="1439"/>
      <c r="G24" s="1439"/>
      <c r="H24" s="1440"/>
      <c r="I24" s="1325"/>
      <c r="J24" s="1325"/>
      <c r="K24" s="1325"/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</row>
    <row r="25" spans="1:26" ht="18.75" customHeight="1">
      <c r="A25" s="1332" t="s">
        <v>1817</v>
      </c>
      <c r="B25" s="1332" t="s">
        <v>1810</v>
      </c>
      <c r="C25" s="1332" t="s">
        <v>1814</v>
      </c>
      <c r="D25" s="1333" t="s">
        <v>1815</v>
      </c>
      <c r="E25" s="1334" t="s">
        <v>1806</v>
      </c>
      <c r="F25" s="1333" t="s">
        <v>1807</v>
      </c>
      <c r="G25" s="1441" t="s">
        <v>32</v>
      </c>
      <c r="H25" s="1437"/>
      <c r="I25" s="1325"/>
      <c r="J25" s="1325"/>
      <c r="K25" s="1325"/>
      <c r="L25" s="1325"/>
      <c r="M25" s="1325"/>
      <c r="N25" s="1325"/>
      <c r="O25" s="1325"/>
      <c r="P25" s="1325"/>
      <c r="Q25" s="1325"/>
      <c r="R25" s="1325"/>
      <c r="S25" s="1325"/>
      <c r="T25" s="1325"/>
      <c r="U25" s="1325"/>
      <c r="V25" s="1325"/>
      <c r="W25" s="1325"/>
      <c r="X25" s="1325"/>
      <c r="Y25" s="1325"/>
      <c r="Z25" s="1325"/>
    </row>
    <row r="26" spans="1:26" ht="18" customHeight="1">
      <c r="A26" s="1326">
        <v>1</v>
      </c>
      <c r="B26" s="1326" t="s">
        <v>1860</v>
      </c>
      <c r="C26" s="1326" t="s">
        <v>1861</v>
      </c>
      <c r="D26" s="1326">
        <v>4.4980000000000002</v>
      </c>
      <c r="E26" s="1337">
        <v>46197</v>
      </c>
      <c r="F26" s="1326"/>
      <c r="G26" s="1442"/>
      <c r="H26" s="1437"/>
      <c r="I26" s="1325"/>
      <c r="J26" s="1325"/>
      <c r="K26" s="1325"/>
      <c r="L26" s="1325"/>
      <c r="M26" s="1325"/>
      <c r="N26" s="1325"/>
      <c r="O26" s="1325"/>
      <c r="P26" s="1325"/>
      <c r="Q26" s="1325"/>
      <c r="R26" s="1325"/>
      <c r="S26" s="1325"/>
      <c r="T26" s="1325"/>
      <c r="U26" s="1325"/>
      <c r="V26" s="1325"/>
      <c r="W26" s="1325"/>
      <c r="X26" s="1325"/>
      <c r="Y26" s="1325"/>
      <c r="Z26" s="1325"/>
    </row>
    <row r="27" spans="1:26" ht="18" customHeight="1">
      <c r="A27" s="1326"/>
      <c r="B27" s="1323"/>
      <c r="C27" s="1326"/>
      <c r="D27" s="1338"/>
      <c r="E27" s="1337"/>
      <c r="F27" s="1337"/>
      <c r="G27" s="1442"/>
      <c r="H27" s="1437"/>
      <c r="I27" s="1325"/>
      <c r="J27" s="1325"/>
      <c r="K27" s="1325"/>
      <c r="L27" s="1325"/>
      <c r="M27" s="1325"/>
      <c r="N27" s="1325"/>
      <c r="O27" s="1325"/>
      <c r="P27" s="1325"/>
      <c r="Q27" s="1325"/>
      <c r="R27" s="1325"/>
      <c r="S27" s="1325"/>
      <c r="T27" s="1325"/>
      <c r="U27" s="1325"/>
      <c r="V27" s="1325"/>
      <c r="W27" s="1325"/>
      <c r="X27" s="1325"/>
      <c r="Y27" s="1325"/>
      <c r="Z27" s="1325"/>
    </row>
    <row r="28" spans="1:26" ht="18.75" customHeight="1">
      <c r="A28" s="1435" t="s">
        <v>1819</v>
      </c>
      <c r="B28" s="1436"/>
      <c r="C28" s="1436"/>
      <c r="D28" s="1436"/>
      <c r="E28" s="1436"/>
      <c r="F28" s="1436"/>
      <c r="G28" s="1436"/>
      <c r="H28" s="1437"/>
      <c r="I28" s="1325"/>
      <c r="J28" s="1325"/>
      <c r="K28" s="1325"/>
      <c r="L28" s="1325"/>
      <c r="M28" s="1325"/>
      <c r="N28" s="1325"/>
      <c r="O28" s="1325"/>
      <c r="P28" s="1325"/>
      <c r="Q28" s="1325"/>
      <c r="R28" s="1325"/>
      <c r="S28" s="1325"/>
      <c r="T28" s="1325"/>
      <c r="U28" s="1325"/>
      <c r="V28" s="1325"/>
      <c r="W28" s="1325"/>
      <c r="X28" s="1325"/>
      <c r="Y28" s="1325"/>
      <c r="Z28" s="1325"/>
    </row>
    <row r="29" spans="1:26" ht="18.75" customHeight="1">
      <c r="A29" s="1332" t="s">
        <v>1817</v>
      </c>
      <c r="B29" s="1332" t="s">
        <v>1810</v>
      </c>
      <c r="C29" s="1332" t="s">
        <v>1805</v>
      </c>
      <c r="D29" s="1333" t="s">
        <v>1811</v>
      </c>
      <c r="E29" s="1334"/>
      <c r="F29" s="1334" t="s">
        <v>1806</v>
      </c>
      <c r="G29" s="1333" t="s">
        <v>1807</v>
      </c>
      <c r="H29" s="1332" t="s">
        <v>32</v>
      </c>
      <c r="I29" s="1325"/>
      <c r="J29" s="1325"/>
      <c r="K29" s="1325"/>
      <c r="L29" s="1325"/>
      <c r="M29" s="1325"/>
      <c r="N29" s="1325"/>
      <c r="O29" s="1325"/>
      <c r="P29" s="1325"/>
      <c r="Q29" s="1325"/>
      <c r="R29" s="1325"/>
      <c r="S29" s="1325"/>
      <c r="T29" s="1325"/>
      <c r="U29" s="1325"/>
      <c r="V29" s="1325"/>
      <c r="W29" s="1325"/>
      <c r="X29" s="1325"/>
      <c r="Y29" s="1325"/>
      <c r="Z29" s="1325"/>
    </row>
    <row r="30" spans="1:26" ht="18" customHeight="1">
      <c r="A30" s="1326">
        <v>1</v>
      </c>
      <c r="B30" s="1323"/>
      <c r="C30" s="1339"/>
      <c r="D30" s="1326"/>
      <c r="E30" s="1326"/>
      <c r="F30" s="1323"/>
      <c r="G30" s="1323"/>
      <c r="H30" s="1326"/>
      <c r="I30" s="1328"/>
      <c r="J30" s="1328"/>
      <c r="K30" s="1328"/>
      <c r="L30" s="1328"/>
      <c r="M30" s="1328"/>
      <c r="N30" s="1328"/>
      <c r="O30" s="1328"/>
      <c r="P30" s="1328"/>
      <c r="Q30" s="1328"/>
      <c r="R30" s="1320"/>
      <c r="S30" s="1320"/>
      <c r="T30" s="1320"/>
      <c r="U30" s="1320"/>
      <c r="V30" s="1320"/>
      <c r="W30" s="1320"/>
      <c r="X30" s="1320"/>
      <c r="Y30" s="1320"/>
      <c r="Z30" s="1320"/>
    </row>
    <row r="31" spans="1:26" ht="18" customHeight="1">
      <c r="A31" s="1326">
        <v>2</v>
      </c>
      <c r="B31" s="1323"/>
      <c r="C31" s="1339"/>
      <c r="D31" s="1326"/>
      <c r="E31" s="1326"/>
      <c r="F31" s="1326"/>
      <c r="G31" s="1326"/>
      <c r="H31" s="1326"/>
      <c r="I31" s="1320"/>
      <c r="J31" s="1320"/>
      <c r="K31" s="1320"/>
      <c r="L31" s="1320"/>
      <c r="M31" s="1320"/>
      <c r="N31" s="1320"/>
      <c r="O31" s="1320"/>
      <c r="P31" s="1320"/>
      <c r="Q31" s="1320"/>
      <c r="R31" s="1320"/>
      <c r="S31" s="1320"/>
      <c r="T31" s="1320"/>
      <c r="U31" s="1320"/>
      <c r="V31" s="1320"/>
      <c r="W31" s="1320"/>
      <c r="X31" s="1320"/>
      <c r="Y31" s="1320"/>
      <c r="Z31" s="1320"/>
    </row>
    <row r="32" spans="1:26" ht="18.75" customHeight="1">
      <c r="A32" s="1435" t="s">
        <v>1820</v>
      </c>
      <c r="B32" s="1436"/>
      <c r="C32" s="1436"/>
      <c r="D32" s="1436"/>
      <c r="E32" s="1436"/>
      <c r="F32" s="1436"/>
      <c r="G32" s="1436"/>
      <c r="H32" s="1437"/>
      <c r="I32" s="1320"/>
      <c r="J32" s="1320"/>
      <c r="K32" s="1320"/>
      <c r="L32" s="1320"/>
      <c r="M32" s="1320"/>
      <c r="N32" s="1320"/>
      <c r="O32" s="1320"/>
      <c r="P32" s="1320"/>
      <c r="Q32" s="1320"/>
      <c r="R32" s="1320"/>
      <c r="S32" s="1320"/>
      <c r="T32" s="1320"/>
      <c r="U32" s="1320"/>
      <c r="V32" s="1320"/>
      <c r="W32" s="1320"/>
      <c r="X32" s="1320"/>
      <c r="Y32" s="1320"/>
      <c r="Z32" s="1320"/>
    </row>
    <row r="33" spans="1:26" ht="39" customHeight="1">
      <c r="A33" s="1332" t="s">
        <v>1817</v>
      </c>
      <c r="B33" s="1332" t="s">
        <v>1810</v>
      </c>
      <c r="C33" s="1332" t="s">
        <v>1805</v>
      </c>
      <c r="D33" s="1333" t="s">
        <v>1811</v>
      </c>
      <c r="E33" s="1333" t="s">
        <v>1821</v>
      </c>
      <c r="F33" s="1340" t="s">
        <v>1822</v>
      </c>
      <c r="G33" s="1333"/>
      <c r="H33" s="1332" t="s">
        <v>32</v>
      </c>
      <c r="I33" s="1320"/>
      <c r="J33" s="1320"/>
      <c r="K33" s="1320"/>
      <c r="L33" s="1320"/>
      <c r="M33" s="1320"/>
      <c r="N33" s="1320"/>
      <c r="O33" s="1320"/>
      <c r="P33" s="1320"/>
      <c r="Q33" s="1320"/>
      <c r="R33" s="1320"/>
      <c r="S33" s="1320"/>
      <c r="T33" s="1320"/>
      <c r="U33" s="1320"/>
      <c r="V33" s="1320"/>
      <c r="W33" s="1320"/>
      <c r="X33" s="1320"/>
      <c r="Y33" s="1320"/>
      <c r="Z33" s="1320"/>
    </row>
    <row r="34" spans="1:26" ht="18" customHeight="1">
      <c r="A34" s="1326">
        <v>1</v>
      </c>
      <c r="B34" s="1341"/>
      <c r="C34" s="1342"/>
      <c r="D34" s="1326"/>
      <c r="E34" s="1326"/>
      <c r="F34" s="1326"/>
      <c r="G34" s="1326"/>
      <c r="H34" s="1326"/>
      <c r="I34" s="1320"/>
      <c r="J34" s="1320"/>
      <c r="K34" s="1320"/>
      <c r="L34" s="1320"/>
      <c r="M34" s="1320"/>
      <c r="N34" s="1320"/>
      <c r="O34" s="1320"/>
      <c r="P34" s="1320"/>
      <c r="Q34" s="1320"/>
      <c r="R34" s="1320"/>
      <c r="S34" s="1320"/>
      <c r="T34" s="1320"/>
      <c r="U34" s="1320"/>
      <c r="V34" s="1320"/>
      <c r="W34" s="1320"/>
      <c r="X34" s="1320"/>
      <c r="Y34" s="1320"/>
      <c r="Z34" s="1320"/>
    </row>
    <row r="35" spans="1:26" ht="18" customHeight="1">
      <c r="A35" s="1326">
        <v>2</v>
      </c>
      <c r="B35" s="1341"/>
      <c r="C35" s="1342"/>
      <c r="D35" s="1326"/>
      <c r="E35" s="1326"/>
      <c r="F35" s="1326"/>
      <c r="G35" s="1326"/>
      <c r="H35" s="1326"/>
      <c r="I35" s="1320"/>
      <c r="J35" s="1320"/>
      <c r="K35" s="1320"/>
      <c r="L35" s="1320"/>
      <c r="M35" s="1320"/>
      <c r="N35" s="1320"/>
      <c r="O35" s="1320"/>
      <c r="P35" s="1320"/>
      <c r="Q35" s="1320"/>
      <c r="R35" s="1320"/>
      <c r="S35" s="1320"/>
      <c r="T35" s="1320"/>
      <c r="U35" s="1320"/>
      <c r="V35" s="1320"/>
      <c r="W35" s="1320"/>
      <c r="X35" s="1320"/>
      <c r="Y35" s="1320"/>
      <c r="Z35" s="1320"/>
    </row>
    <row r="36" spans="1:26" ht="18" customHeight="1">
      <c r="A36" s="1326">
        <v>3</v>
      </c>
      <c r="B36" s="1326"/>
      <c r="C36" s="1342"/>
      <c r="D36" s="1326"/>
      <c r="E36" s="1326"/>
      <c r="F36" s="1326"/>
      <c r="G36" s="1326"/>
      <c r="H36" s="1326"/>
      <c r="I36" s="1320"/>
      <c r="J36" s="1320"/>
      <c r="K36" s="1320"/>
      <c r="L36" s="1320"/>
      <c r="M36" s="1320"/>
      <c r="N36" s="1320"/>
      <c r="O36" s="1320"/>
      <c r="P36" s="1320"/>
      <c r="Q36" s="1320"/>
      <c r="R36" s="1320"/>
      <c r="S36" s="1320"/>
      <c r="T36" s="1320"/>
      <c r="U36" s="1320"/>
      <c r="V36" s="1320"/>
      <c r="W36" s="1320"/>
      <c r="X36" s="1320"/>
      <c r="Y36" s="1320"/>
      <c r="Z36" s="1320"/>
    </row>
    <row r="37" spans="1:26" ht="18.75" customHeight="1">
      <c r="A37" s="1343"/>
      <c r="B37" s="1344"/>
      <c r="C37" s="1343"/>
      <c r="D37" s="1344"/>
      <c r="E37" s="1343"/>
      <c r="F37" s="1343"/>
      <c r="G37" s="1343"/>
      <c r="H37" s="1343"/>
      <c r="I37" s="1320"/>
      <c r="J37" s="1320"/>
      <c r="K37" s="1320"/>
      <c r="L37" s="1320"/>
      <c r="M37" s="1320"/>
      <c r="N37" s="1320"/>
      <c r="O37" s="1320"/>
      <c r="P37" s="1320"/>
      <c r="Q37" s="1320"/>
      <c r="R37" s="1320"/>
      <c r="S37" s="1320"/>
      <c r="T37" s="1320"/>
      <c r="U37" s="1320"/>
      <c r="V37" s="1320"/>
      <c r="W37" s="1320"/>
      <c r="X37" s="1320"/>
      <c r="Y37" s="1320"/>
      <c r="Z37" s="1320"/>
    </row>
    <row r="38" spans="1:26" ht="18.75" customHeight="1">
      <c r="A38" s="1343"/>
      <c r="B38" s="1344"/>
      <c r="C38" s="1343"/>
      <c r="D38" s="1344"/>
      <c r="E38" s="1343"/>
      <c r="F38" s="1343"/>
      <c r="G38" s="1343"/>
      <c r="H38" s="1343"/>
      <c r="I38" s="1320"/>
      <c r="J38" s="1320"/>
      <c r="K38" s="1320"/>
      <c r="L38" s="1320"/>
      <c r="M38" s="1320"/>
      <c r="N38" s="1320"/>
      <c r="O38" s="1320"/>
      <c r="P38" s="1320"/>
      <c r="Q38" s="1320"/>
      <c r="R38" s="1320"/>
      <c r="S38" s="1320"/>
      <c r="T38" s="1320"/>
      <c r="U38" s="1320"/>
      <c r="V38" s="1320"/>
      <c r="W38" s="1320"/>
      <c r="X38" s="1320"/>
      <c r="Y38" s="1320"/>
      <c r="Z38" s="1320"/>
    </row>
    <row r="39" spans="1:26" ht="18.75" customHeight="1">
      <c r="A39" s="1343"/>
      <c r="B39" s="1344"/>
      <c r="C39" s="1343"/>
      <c r="D39" s="1344"/>
      <c r="E39" s="1343"/>
      <c r="F39" s="1343"/>
      <c r="G39" s="1343"/>
      <c r="H39" s="1343"/>
      <c r="I39" s="1320"/>
      <c r="J39" s="1320"/>
      <c r="K39" s="1320"/>
      <c r="L39" s="1320"/>
      <c r="M39" s="1320"/>
      <c r="N39" s="1320"/>
      <c r="O39" s="1320"/>
      <c r="P39" s="1320"/>
      <c r="Q39" s="1320"/>
      <c r="R39" s="1320"/>
      <c r="S39" s="1320"/>
      <c r="T39" s="1320"/>
      <c r="U39" s="1320"/>
      <c r="V39" s="1320"/>
      <c r="W39" s="1320"/>
      <c r="X39" s="1320"/>
      <c r="Y39" s="1320"/>
      <c r="Z39" s="1320"/>
    </row>
    <row r="40" spans="1:26" ht="18.75" customHeight="1">
      <c r="A40" s="1343"/>
      <c r="B40" s="1344"/>
      <c r="C40" s="1343"/>
      <c r="D40" s="1344"/>
      <c r="E40" s="1343"/>
      <c r="F40" s="1343"/>
      <c r="G40" s="1343"/>
      <c r="H40" s="1343"/>
      <c r="I40" s="1320"/>
      <c r="J40" s="1320"/>
      <c r="K40" s="1320"/>
      <c r="L40" s="1320"/>
      <c r="M40" s="1320"/>
      <c r="N40" s="1320"/>
      <c r="O40" s="1320"/>
      <c r="P40" s="1320"/>
      <c r="Q40" s="1320"/>
      <c r="R40" s="1320"/>
      <c r="S40" s="1320"/>
      <c r="T40" s="1320"/>
      <c r="U40" s="1320"/>
      <c r="V40" s="1320"/>
      <c r="W40" s="1320"/>
      <c r="X40" s="1320"/>
      <c r="Y40" s="1320"/>
      <c r="Z40" s="1320"/>
    </row>
    <row r="41" spans="1:26" ht="18.75" customHeight="1">
      <c r="A41" s="1343"/>
      <c r="B41" s="1344"/>
      <c r="C41" s="1343"/>
      <c r="D41" s="1344"/>
      <c r="E41" s="1343"/>
      <c r="F41" s="1343"/>
      <c r="G41" s="1343"/>
      <c r="H41" s="1343"/>
      <c r="I41" s="1320"/>
      <c r="J41" s="1320"/>
      <c r="K41" s="1320"/>
      <c r="L41" s="1320"/>
      <c r="M41" s="1320"/>
      <c r="N41" s="1320"/>
      <c r="O41" s="1320"/>
      <c r="P41" s="1320"/>
      <c r="Q41" s="1320"/>
      <c r="R41" s="1320"/>
      <c r="S41" s="1320"/>
      <c r="T41" s="1320"/>
      <c r="U41" s="1320"/>
      <c r="V41" s="1320"/>
      <c r="W41" s="1320"/>
      <c r="X41" s="1320"/>
      <c r="Y41" s="1320"/>
      <c r="Z41" s="1320"/>
    </row>
    <row r="42" spans="1:26" ht="18.75" customHeight="1">
      <c r="A42" s="1320"/>
      <c r="B42" s="1345"/>
      <c r="C42" s="1320"/>
      <c r="D42" s="1345"/>
      <c r="E42" s="1320"/>
      <c r="F42" s="1320"/>
      <c r="G42" s="1320"/>
      <c r="H42" s="1320"/>
      <c r="I42" s="1320"/>
      <c r="J42" s="1320"/>
      <c r="K42" s="1320"/>
      <c r="L42" s="1320"/>
      <c r="M42" s="1320"/>
      <c r="N42" s="1320"/>
      <c r="O42" s="1320"/>
      <c r="P42" s="1320"/>
      <c r="Q42" s="1320"/>
      <c r="R42" s="1320"/>
      <c r="S42" s="1320"/>
      <c r="T42" s="1320"/>
      <c r="U42" s="1320"/>
      <c r="V42" s="1320"/>
      <c r="W42" s="1320"/>
      <c r="X42" s="1320"/>
      <c r="Y42" s="1320"/>
      <c r="Z42" s="1320"/>
    </row>
    <row r="43" spans="1:26" ht="18.75" customHeight="1">
      <c r="A43" s="1320"/>
      <c r="B43" s="1345"/>
      <c r="C43" s="1320"/>
      <c r="D43" s="1345"/>
      <c r="E43" s="1320"/>
      <c r="F43" s="1320"/>
      <c r="G43" s="1320"/>
      <c r="H43" s="1320"/>
      <c r="I43" s="1320"/>
      <c r="J43" s="1320"/>
      <c r="K43" s="1320"/>
      <c r="L43" s="1320"/>
      <c r="M43" s="1320"/>
      <c r="N43" s="1320"/>
      <c r="O43" s="1320"/>
      <c r="P43" s="1320"/>
      <c r="Q43" s="1320"/>
      <c r="R43" s="1320"/>
      <c r="S43" s="1320"/>
      <c r="T43" s="1320"/>
      <c r="U43" s="1320"/>
      <c r="V43" s="1320"/>
      <c r="W43" s="1320"/>
      <c r="X43" s="1320"/>
      <c r="Y43" s="1320"/>
      <c r="Z43" s="1320"/>
    </row>
    <row r="44" spans="1:26" ht="18.75" customHeight="1">
      <c r="A44" s="1320"/>
      <c r="B44" s="1345"/>
      <c r="C44" s="1320"/>
      <c r="D44" s="1345"/>
      <c r="E44" s="1320"/>
      <c r="F44" s="1320"/>
      <c r="G44" s="1320"/>
      <c r="H44" s="1320"/>
      <c r="I44" s="1320"/>
      <c r="J44" s="1320"/>
      <c r="K44" s="1320"/>
      <c r="L44" s="1320"/>
      <c r="M44" s="1320"/>
      <c r="N44" s="1320"/>
      <c r="O44" s="1320"/>
      <c r="P44" s="1320"/>
      <c r="Q44" s="1320"/>
      <c r="R44" s="1320"/>
      <c r="S44" s="1320"/>
      <c r="T44" s="1320"/>
      <c r="U44" s="1320"/>
      <c r="V44" s="1320"/>
      <c r="W44" s="1320"/>
      <c r="X44" s="1320"/>
      <c r="Y44" s="1320"/>
      <c r="Z44" s="1320"/>
    </row>
    <row r="45" spans="1:26" ht="18.75" customHeight="1">
      <c r="A45" s="1320"/>
      <c r="B45" s="1345"/>
      <c r="C45" s="1320"/>
      <c r="D45" s="1345"/>
      <c r="E45" s="1320"/>
      <c r="F45" s="1320"/>
      <c r="G45" s="1320"/>
      <c r="H45" s="1320"/>
      <c r="I45" s="1320"/>
      <c r="J45" s="1320"/>
      <c r="K45" s="1320"/>
      <c r="L45" s="1320"/>
      <c r="M45" s="1320"/>
      <c r="N45" s="1320"/>
      <c r="O45" s="1320"/>
      <c r="P45" s="1320"/>
      <c r="Q45" s="1320"/>
      <c r="R45" s="1320"/>
      <c r="S45" s="1320"/>
      <c r="T45" s="1320"/>
      <c r="U45" s="1320"/>
      <c r="V45" s="1320"/>
      <c r="W45" s="1320"/>
      <c r="X45" s="1320"/>
      <c r="Y45" s="1320"/>
      <c r="Z45" s="1320"/>
    </row>
    <row r="46" spans="1:26" ht="18.75" customHeight="1">
      <c r="A46" s="1320"/>
      <c r="B46" s="1345"/>
      <c r="C46" s="1320"/>
      <c r="D46" s="1345"/>
      <c r="E46" s="1320"/>
      <c r="F46" s="1320"/>
      <c r="G46" s="1320"/>
      <c r="H46" s="1320"/>
      <c r="I46" s="1320"/>
      <c r="J46" s="1320"/>
      <c r="K46" s="1320"/>
      <c r="L46" s="1320"/>
      <c r="M46" s="1320"/>
      <c r="N46" s="1320"/>
      <c r="O46" s="1320"/>
      <c r="P46" s="1320"/>
      <c r="Q46" s="1320"/>
      <c r="R46" s="1320"/>
      <c r="S46" s="1320"/>
      <c r="T46" s="1320"/>
      <c r="U46" s="1320"/>
      <c r="V46" s="1320"/>
      <c r="W46" s="1320"/>
      <c r="X46" s="1320"/>
      <c r="Y46" s="1320"/>
      <c r="Z46" s="1320"/>
    </row>
    <row r="47" spans="1:26" ht="18.75" customHeight="1">
      <c r="A47" s="1320"/>
      <c r="B47" s="1345"/>
      <c r="C47" s="1320"/>
      <c r="D47" s="1345"/>
      <c r="E47" s="1320"/>
      <c r="F47" s="1320"/>
      <c r="G47" s="1320"/>
      <c r="H47" s="1320"/>
      <c r="I47" s="1320"/>
      <c r="J47" s="1320"/>
      <c r="K47" s="1320"/>
      <c r="L47" s="1320"/>
      <c r="M47" s="1320"/>
      <c r="N47" s="1320"/>
      <c r="O47" s="1320"/>
      <c r="P47" s="1320"/>
      <c r="Q47" s="1320"/>
      <c r="R47" s="1320"/>
      <c r="S47" s="1320"/>
      <c r="T47" s="1320"/>
      <c r="U47" s="1320"/>
      <c r="V47" s="1320"/>
      <c r="W47" s="1320"/>
      <c r="X47" s="1320"/>
      <c r="Y47" s="1320"/>
      <c r="Z47" s="1320"/>
    </row>
    <row r="48" spans="1:26" ht="18.75" customHeight="1">
      <c r="A48" s="1320"/>
      <c r="B48" s="1345"/>
      <c r="C48" s="1320"/>
      <c r="D48" s="1345"/>
      <c r="E48" s="1320"/>
      <c r="F48" s="1320"/>
      <c r="G48" s="1320"/>
      <c r="H48" s="1320"/>
      <c r="I48" s="1320"/>
      <c r="J48" s="1320"/>
      <c r="K48" s="1320"/>
      <c r="L48" s="1320"/>
      <c r="M48" s="1320"/>
      <c r="N48" s="1320"/>
      <c r="O48" s="1320"/>
      <c r="P48" s="1320"/>
      <c r="Q48" s="1320"/>
      <c r="R48" s="1320"/>
      <c r="S48" s="1320"/>
      <c r="T48" s="1320"/>
      <c r="U48" s="1320"/>
      <c r="V48" s="1320"/>
      <c r="W48" s="1320"/>
      <c r="X48" s="1320"/>
      <c r="Y48" s="1320"/>
      <c r="Z48" s="1320"/>
    </row>
    <row r="49" spans="1:26" ht="18.75" customHeight="1">
      <c r="A49" s="1320"/>
      <c r="B49" s="1345"/>
      <c r="C49" s="1320"/>
      <c r="D49" s="1345"/>
      <c r="E49" s="1320"/>
      <c r="F49" s="1320"/>
      <c r="G49" s="1320"/>
      <c r="H49" s="1320"/>
      <c r="I49" s="1320"/>
      <c r="J49" s="1320"/>
      <c r="K49" s="1320"/>
      <c r="L49" s="1320"/>
      <c r="M49" s="1320"/>
      <c r="N49" s="1320"/>
      <c r="O49" s="1320"/>
      <c r="P49" s="1320"/>
      <c r="Q49" s="1320"/>
      <c r="R49" s="1320"/>
      <c r="S49" s="1320"/>
      <c r="T49" s="1320"/>
      <c r="U49" s="1320"/>
      <c r="V49" s="1320"/>
      <c r="W49" s="1320"/>
      <c r="X49" s="1320"/>
      <c r="Y49" s="1320"/>
      <c r="Z49" s="1320"/>
    </row>
    <row r="50" spans="1:26" ht="18.75" customHeight="1">
      <c r="A50" s="1320"/>
      <c r="B50" s="1345"/>
      <c r="C50" s="1320"/>
      <c r="D50" s="1345"/>
      <c r="E50" s="1320"/>
      <c r="F50" s="1320"/>
      <c r="G50" s="1320"/>
      <c r="H50" s="1320"/>
      <c r="I50" s="1320"/>
      <c r="J50" s="1320"/>
      <c r="K50" s="1320"/>
      <c r="L50" s="1320"/>
      <c r="M50" s="1320"/>
      <c r="N50" s="1320"/>
      <c r="O50" s="1320"/>
      <c r="P50" s="1320"/>
      <c r="Q50" s="1320"/>
      <c r="R50" s="1320"/>
      <c r="S50" s="1320"/>
      <c r="T50" s="1320"/>
      <c r="U50" s="1320"/>
      <c r="V50" s="1320"/>
      <c r="W50" s="1320"/>
      <c r="X50" s="1320"/>
      <c r="Y50" s="1320"/>
      <c r="Z50" s="1320"/>
    </row>
    <row r="51" spans="1:26" ht="18.75" customHeight="1">
      <c r="A51" s="1320"/>
      <c r="B51" s="1345"/>
      <c r="C51" s="1320"/>
      <c r="D51" s="1345"/>
      <c r="E51" s="1320"/>
      <c r="F51" s="1320"/>
      <c r="G51" s="1320"/>
      <c r="H51" s="1320"/>
      <c r="I51" s="1320"/>
      <c r="J51" s="1320"/>
      <c r="K51" s="1320"/>
      <c r="L51" s="1320"/>
      <c r="M51" s="1320"/>
      <c r="N51" s="1320"/>
      <c r="O51" s="1320"/>
      <c r="P51" s="1320"/>
      <c r="Q51" s="1320"/>
      <c r="R51" s="1320"/>
      <c r="S51" s="1320"/>
      <c r="T51" s="1320"/>
      <c r="U51" s="1320"/>
      <c r="V51" s="1320"/>
      <c r="W51" s="1320"/>
      <c r="X51" s="1320"/>
      <c r="Y51" s="1320"/>
      <c r="Z51" s="1320"/>
    </row>
    <row r="52" spans="1:26" ht="18.75" customHeight="1">
      <c r="A52" s="1320"/>
      <c r="B52" s="1345"/>
      <c r="C52" s="1320"/>
      <c r="D52" s="1345"/>
      <c r="E52" s="1320"/>
      <c r="F52" s="1320"/>
      <c r="G52" s="1320"/>
      <c r="H52" s="1320"/>
      <c r="I52" s="1320"/>
      <c r="J52" s="1320"/>
      <c r="K52" s="1320"/>
      <c r="L52" s="1320"/>
      <c r="M52" s="1320"/>
      <c r="N52" s="1320"/>
      <c r="O52" s="1320"/>
      <c r="P52" s="1320"/>
      <c r="Q52" s="1320"/>
      <c r="R52" s="1320"/>
      <c r="S52" s="1320"/>
      <c r="T52" s="1320"/>
      <c r="U52" s="1320"/>
      <c r="V52" s="1320"/>
      <c r="W52" s="1320"/>
      <c r="X52" s="1320"/>
      <c r="Y52" s="1320"/>
      <c r="Z52" s="1320"/>
    </row>
    <row r="53" spans="1:26" ht="18.75" customHeight="1">
      <c r="A53" s="1320"/>
      <c r="B53" s="1345"/>
      <c r="C53" s="1320"/>
      <c r="D53" s="1345"/>
      <c r="E53" s="1320"/>
      <c r="F53" s="1320"/>
      <c r="G53" s="1320"/>
      <c r="H53" s="1320"/>
      <c r="I53" s="1320"/>
      <c r="J53" s="1320"/>
      <c r="K53" s="1320"/>
      <c r="L53" s="1320"/>
      <c r="M53" s="1320"/>
      <c r="N53" s="1320"/>
      <c r="O53" s="1320"/>
      <c r="P53" s="1320"/>
      <c r="Q53" s="1320"/>
      <c r="R53" s="1320"/>
      <c r="S53" s="1320"/>
      <c r="T53" s="1320"/>
      <c r="U53" s="1320"/>
      <c r="V53" s="1320"/>
      <c r="W53" s="1320"/>
      <c r="X53" s="1320"/>
      <c r="Y53" s="1320"/>
      <c r="Z53" s="1320"/>
    </row>
    <row r="54" spans="1:26" ht="18.75" customHeight="1">
      <c r="A54" s="1320"/>
      <c r="B54" s="1345"/>
      <c r="C54" s="1320"/>
      <c r="D54" s="1345"/>
      <c r="E54" s="1320"/>
      <c r="F54" s="1320"/>
      <c r="G54" s="1320"/>
      <c r="H54" s="1320"/>
      <c r="I54" s="1320"/>
      <c r="J54" s="1320"/>
      <c r="K54" s="1320"/>
      <c r="L54" s="1320"/>
      <c r="M54" s="1320"/>
      <c r="N54" s="1320"/>
      <c r="O54" s="1320"/>
      <c r="P54" s="1320"/>
      <c r="Q54" s="1320"/>
      <c r="R54" s="1320"/>
      <c r="S54" s="1320"/>
      <c r="T54" s="1320"/>
      <c r="U54" s="1320"/>
      <c r="V54" s="1320"/>
      <c r="W54" s="1320"/>
      <c r="X54" s="1320"/>
      <c r="Y54" s="1320"/>
      <c r="Z54" s="1320"/>
    </row>
    <row r="55" spans="1:26" ht="18.75" customHeight="1">
      <c r="A55" s="1320"/>
      <c r="B55" s="1345"/>
      <c r="C55" s="1320"/>
      <c r="D55" s="1345"/>
      <c r="E55" s="1320"/>
      <c r="F55" s="1320"/>
      <c r="G55" s="1320"/>
      <c r="H55" s="1320"/>
      <c r="I55" s="1320"/>
      <c r="J55" s="1320"/>
      <c r="K55" s="1320"/>
      <c r="L55" s="1320"/>
      <c r="M55" s="1320"/>
      <c r="N55" s="1320"/>
      <c r="O55" s="1320"/>
      <c r="P55" s="1320"/>
      <c r="Q55" s="1320"/>
      <c r="R55" s="1320"/>
      <c r="S55" s="1320"/>
      <c r="T55" s="1320"/>
      <c r="U55" s="1320"/>
      <c r="V55" s="1320"/>
      <c r="W55" s="1320"/>
      <c r="X55" s="1320"/>
      <c r="Y55" s="1320"/>
      <c r="Z55" s="1320"/>
    </row>
    <row r="56" spans="1:26" ht="18.75" customHeight="1">
      <c r="A56" s="1320"/>
      <c r="B56" s="1345"/>
      <c r="C56" s="1320"/>
      <c r="D56" s="1345"/>
      <c r="E56" s="1320"/>
      <c r="F56" s="1320"/>
      <c r="G56" s="1320"/>
      <c r="H56" s="1320"/>
      <c r="I56" s="1320"/>
      <c r="J56" s="1320"/>
      <c r="K56" s="1320"/>
      <c r="L56" s="1320"/>
      <c r="M56" s="1320"/>
      <c r="N56" s="1320"/>
      <c r="O56" s="1320"/>
      <c r="P56" s="1320"/>
      <c r="Q56" s="1320"/>
      <c r="R56" s="1320"/>
      <c r="S56" s="1320"/>
      <c r="T56" s="1320"/>
      <c r="U56" s="1320"/>
      <c r="V56" s="1320"/>
      <c r="W56" s="1320"/>
      <c r="X56" s="1320"/>
      <c r="Y56" s="1320"/>
      <c r="Z56" s="1320"/>
    </row>
    <row r="57" spans="1:26" ht="18.75" customHeight="1">
      <c r="A57" s="1320"/>
      <c r="B57" s="1345"/>
      <c r="C57" s="1320"/>
      <c r="D57" s="1345"/>
      <c r="E57" s="1320"/>
      <c r="F57" s="1320"/>
      <c r="G57" s="1320"/>
      <c r="H57" s="1320"/>
      <c r="I57" s="1320"/>
      <c r="J57" s="1320"/>
      <c r="K57" s="1320"/>
      <c r="L57" s="1320"/>
      <c r="M57" s="1320"/>
      <c r="N57" s="1320"/>
      <c r="O57" s="1320"/>
      <c r="P57" s="1320"/>
      <c r="Q57" s="1320"/>
      <c r="R57" s="1320"/>
      <c r="S57" s="1320"/>
      <c r="T57" s="1320"/>
      <c r="U57" s="1320"/>
      <c r="V57" s="1320"/>
      <c r="W57" s="1320"/>
      <c r="X57" s="1320"/>
      <c r="Y57" s="1320"/>
      <c r="Z57" s="1320"/>
    </row>
    <row r="58" spans="1:26" ht="18.75" customHeight="1">
      <c r="A58" s="1320"/>
      <c r="B58" s="1345"/>
      <c r="C58" s="1320"/>
      <c r="D58" s="1345"/>
      <c r="E58" s="1320"/>
      <c r="F58" s="1320"/>
      <c r="G58" s="1320"/>
      <c r="H58" s="1320"/>
      <c r="I58" s="1320"/>
      <c r="J58" s="1320"/>
      <c r="K58" s="1320"/>
      <c r="L58" s="1320"/>
      <c r="M58" s="1320"/>
      <c r="N58" s="1320"/>
      <c r="O58" s="1320"/>
      <c r="P58" s="1320"/>
      <c r="Q58" s="1320"/>
      <c r="R58" s="1320"/>
      <c r="S58" s="1320"/>
      <c r="T58" s="1320"/>
      <c r="U58" s="1320"/>
      <c r="V58" s="1320"/>
      <c r="W58" s="1320"/>
      <c r="X58" s="1320"/>
      <c r="Y58" s="1320"/>
      <c r="Z58" s="1320"/>
    </row>
    <row r="59" spans="1:26" ht="18.75" customHeight="1">
      <c r="A59" s="1320"/>
      <c r="B59" s="1345"/>
      <c r="C59" s="1320"/>
      <c r="D59" s="1345"/>
      <c r="E59" s="1320"/>
      <c r="F59" s="1320"/>
      <c r="G59" s="1320"/>
      <c r="H59" s="1320"/>
      <c r="I59" s="1320"/>
      <c r="J59" s="1320"/>
      <c r="K59" s="1320"/>
      <c r="L59" s="1320"/>
      <c r="M59" s="1320"/>
      <c r="N59" s="1320"/>
      <c r="O59" s="1320"/>
      <c r="P59" s="1320"/>
      <c r="Q59" s="1320"/>
      <c r="R59" s="1320"/>
      <c r="S59" s="1320"/>
      <c r="T59" s="1320"/>
      <c r="U59" s="1320"/>
      <c r="V59" s="1320"/>
      <c r="W59" s="1320"/>
      <c r="X59" s="1320"/>
      <c r="Y59" s="1320"/>
      <c r="Z59" s="1320"/>
    </row>
    <row r="60" spans="1:26" ht="18.75" customHeight="1">
      <c r="A60" s="1320"/>
      <c r="B60" s="1345"/>
      <c r="C60" s="1320"/>
      <c r="D60" s="1345"/>
      <c r="E60" s="1320"/>
      <c r="F60" s="1320"/>
      <c r="G60" s="1320"/>
      <c r="H60" s="1320"/>
      <c r="I60" s="1320"/>
      <c r="J60" s="1320"/>
      <c r="K60" s="1320"/>
      <c r="L60" s="1320"/>
      <c r="M60" s="1320"/>
      <c r="N60" s="1320"/>
      <c r="O60" s="1320"/>
      <c r="P60" s="1320"/>
      <c r="Q60" s="1320"/>
      <c r="R60" s="1320"/>
      <c r="S60" s="1320"/>
      <c r="T60" s="1320"/>
      <c r="U60" s="1320"/>
      <c r="V60" s="1320"/>
      <c r="W60" s="1320"/>
      <c r="X60" s="1320"/>
      <c r="Y60" s="1320"/>
      <c r="Z60" s="1320"/>
    </row>
    <row r="61" spans="1:26" ht="18.75" customHeight="1">
      <c r="A61" s="1320"/>
      <c r="B61" s="1345"/>
      <c r="C61" s="1320"/>
      <c r="D61" s="1345"/>
      <c r="E61" s="1320"/>
      <c r="F61" s="1320"/>
      <c r="G61" s="1320"/>
      <c r="H61" s="1320"/>
      <c r="I61" s="1320"/>
      <c r="J61" s="1320"/>
      <c r="K61" s="1320"/>
      <c r="L61" s="1320"/>
      <c r="M61" s="1320"/>
      <c r="N61" s="1320"/>
      <c r="O61" s="1320"/>
      <c r="P61" s="1320"/>
      <c r="Q61" s="1320"/>
      <c r="R61" s="1320"/>
      <c r="S61" s="1320"/>
      <c r="T61" s="1320"/>
      <c r="U61" s="1320"/>
      <c r="V61" s="1320"/>
      <c r="W61" s="1320"/>
      <c r="X61" s="1320"/>
      <c r="Y61" s="1320"/>
      <c r="Z61" s="1320"/>
    </row>
    <row r="62" spans="1:26" ht="18.75" customHeight="1">
      <c r="A62" s="1320"/>
      <c r="B62" s="1345"/>
      <c r="C62" s="1320"/>
      <c r="D62" s="1345"/>
      <c r="E62" s="1320"/>
      <c r="F62" s="1320"/>
      <c r="G62" s="1320"/>
      <c r="H62" s="1320"/>
      <c r="I62" s="1320"/>
      <c r="J62" s="1320"/>
      <c r="K62" s="1320"/>
      <c r="L62" s="1320"/>
      <c r="M62" s="1320"/>
      <c r="N62" s="1320"/>
      <c r="O62" s="1320"/>
      <c r="P62" s="1320"/>
      <c r="Q62" s="1320"/>
      <c r="R62" s="1320"/>
      <c r="S62" s="1320"/>
      <c r="T62" s="1320"/>
      <c r="U62" s="1320"/>
      <c r="V62" s="1320"/>
      <c r="W62" s="1320"/>
      <c r="X62" s="1320"/>
      <c r="Y62" s="1320"/>
      <c r="Z62" s="1320"/>
    </row>
    <row r="63" spans="1:26" ht="18.75" customHeight="1">
      <c r="A63" s="1320"/>
      <c r="B63" s="1345"/>
      <c r="C63" s="1320"/>
      <c r="D63" s="1345"/>
      <c r="E63" s="1320"/>
      <c r="F63" s="1320"/>
      <c r="G63" s="1320"/>
      <c r="H63" s="1320"/>
      <c r="I63" s="1320"/>
      <c r="J63" s="1320"/>
      <c r="K63" s="1320"/>
      <c r="L63" s="1320"/>
      <c r="M63" s="1320"/>
      <c r="N63" s="1320"/>
      <c r="O63" s="1320"/>
      <c r="P63" s="1320"/>
      <c r="Q63" s="1320"/>
      <c r="R63" s="1320"/>
      <c r="S63" s="1320"/>
      <c r="T63" s="1320"/>
      <c r="U63" s="1320"/>
      <c r="V63" s="1320"/>
      <c r="W63" s="1320"/>
      <c r="X63" s="1320"/>
      <c r="Y63" s="1320"/>
      <c r="Z63" s="1320"/>
    </row>
    <row r="64" spans="1:26" ht="18.75" customHeight="1">
      <c r="A64" s="1320"/>
      <c r="B64" s="1345"/>
      <c r="C64" s="1320"/>
      <c r="D64" s="1345"/>
      <c r="E64" s="1320"/>
      <c r="F64" s="1320"/>
      <c r="G64" s="1320"/>
      <c r="H64" s="1320"/>
      <c r="I64" s="1320"/>
      <c r="J64" s="1320"/>
      <c r="K64" s="1320"/>
      <c r="L64" s="1320"/>
      <c r="M64" s="1320"/>
      <c r="N64" s="1320"/>
      <c r="O64" s="1320"/>
      <c r="P64" s="1320"/>
      <c r="Q64" s="1320"/>
      <c r="R64" s="1320"/>
      <c r="S64" s="1320"/>
      <c r="T64" s="1320"/>
      <c r="U64" s="1320"/>
      <c r="V64" s="1320"/>
      <c r="W64" s="1320"/>
      <c r="X64" s="1320"/>
      <c r="Y64" s="1320"/>
      <c r="Z64" s="1320"/>
    </row>
    <row r="65" spans="1:26" ht="18.75" customHeight="1">
      <c r="A65" s="1320"/>
      <c r="B65" s="1345"/>
      <c r="C65" s="1320"/>
      <c r="D65" s="1345"/>
      <c r="E65" s="1320"/>
      <c r="F65" s="1320"/>
      <c r="G65" s="1320"/>
      <c r="H65" s="1320"/>
      <c r="I65" s="1320"/>
      <c r="J65" s="1320"/>
      <c r="K65" s="1320"/>
      <c r="L65" s="1320"/>
      <c r="M65" s="1320"/>
      <c r="N65" s="1320"/>
      <c r="O65" s="1320"/>
      <c r="P65" s="1320"/>
      <c r="Q65" s="1320"/>
      <c r="R65" s="1320"/>
      <c r="S65" s="1320"/>
      <c r="T65" s="1320"/>
      <c r="U65" s="1320"/>
      <c r="V65" s="1320"/>
      <c r="W65" s="1320"/>
      <c r="X65" s="1320"/>
      <c r="Y65" s="1320"/>
      <c r="Z65" s="1320"/>
    </row>
    <row r="66" spans="1:26" ht="18.75" customHeight="1">
      <c r="A66" s="1320"/>
      <c r="B66" s="1345"/>
      <c r="C66" s="1320"/>
      <c r="D66" s="1345"/>
      <c r="E66" s="1320"/>
      <c r="F66" s="1320"/>
      <c r="G66" s="1320"/>
      <c r="H66" s="1320"/>
      <c r="I66" s="1320"/>
      <c r="J66" s="1320"/>
      <c r="K66" s="1320"/>
      <c r="L66" s="1320"/>
      <c r="M66" s="1320"/>
      <c r="N66" s="1320"/>
      <c r="O66" s="1320"/>
      <c r="P66" s="1320"/>
      <c r="Q66" s="1320"/>
      <c r="R66" s="1320"/>
      <c r="S66" s="1320"/>
      <c r="T66" s="1320"/>
      <c r="U66" s="1320"/>
      <c r="V66" s="1320"/>
      <c r="W66" s="1320"/>
      <c r="X66" s="1320"/>
      <c r="Y66" s="1320"/>
      <c r="Z66" s="1320"/>
    </row>
    <row r="67" spans="1:26" ht="18.75" customHeight="1">
      <c r="A67" s="1320"/>
      <c r="B67" s="1345"/>
      <c r="C67" s="1320"/>
      <c r="D67" s="1345"/>
      <c r="E67" s="1320"/>
      <c r="F67" s="1320"/>
      <c r="G67" s="1320"/>
      <c r="H67" s="1320"/>
      <c r="I67" s="1320"/>
      <c r="J67" s="1320"/>
      <c r="K67" s="1320"/>
      <c r="L67" s="1320"/>
      <c r="M67" s="1320"/>
      <c r="N67" s="1320"/>
      <c r="O67" s="1320"/>
      <c r="P67" s="1320"/>
      <c r="Q67" s="1320"/>
      <c r="R67" s="1320"/>
      <c r="S67" s="1320"/>
      <c r="T67" s="1320"/>
      <c r="U67" s="1320"/>
      <c r="V67" s="1320"/>
      <c r="W67" s="1320"/>
      <c r="X67" s="1320"/>
      <c r="Y67" s="1320"/>
      <c r="Z67" s="1320"/>
    </row>
    <row r="68" spans="1:26" ht="18.75" customHeight="1">
      <c r="A68" s="1320"/>
      <c r="B68" s="1345"/>
      <c r="C68" s="1320"/>
      <c r="D68" s="1345"/>
      <c r="E68" s="1320"/>
      <c r="F68" s="1320"/>
      <c r="G68" s="1320"/>
      <c r="H68" s="1320"/>
      <c r="I68" s="1320"/>
      <c r="J68" s="1320"/>
      <c r="K68" s="1320"/>
      <c r="L68" s="1320"/>
      <c r="M68" s="1320"/>
      <c r="N68" s="1320"/>
      <c r="O68" s="1320"/>
      <c r="P68" s="1320"/>
      <c r="Q68" s="1320"/>
      <c r="R68" s="1320"/>
      <c r="S68" s="1320"/>
      <c r="T68" s="1320"/>
      <c r="U68" s="1320"/>
      <c r="V68" s="1320"/>
      <c r="W68" s="1320"/>
      <c r="X68" s="1320"/>
      <c r="Y68" s="1320"/>
      <c r="Z68" s="1320"/>
    </row>
    <row r="69" spans="1:26" ht="18.75" customHeight="1">
      <c r="A69" s="1320"/>
      <c r="B69" s="1345"/>
      <c r="C69" s="1320"/>
      <c r="D69" s="1345"/>
      <c r="E69" s="1320"/>
      <c r="F69" s="1320"/>
      <c r="G69" s="1320"/>
      <c r="H69" s="1320"/>
      <c r="I69" s="1320"/>
      <c r="J69" s="1320"/>
      <c r="K69" s="1320"/>
      <c r="L69" s="1320"/>
      <c r="M69" s="1320"/>
      <c r="N69" s="1320"/>
      <c r="O69" s="1320"/>
      <c r="P69" s="1320"/>
      <c r="Q69" s="1320"/>
      <c r="R69" s="1320"/>
      <c r="S69" s="1320"/>
      <c r="T69" s="1320"/>
      <c r="U69" s="1320"/>
      <c r="V69" s="1320"/>
      <c r="W69" s="1320"/>
      <c r="X69" s="1320"/>
      <c r="Y69" s="1320"/>
      <c r="Z69" s="1320"/>
    </row>
    <row r="70" spans="1:26" ht="18.75" customHeight="1">
      <c r="A70" s="1320"/>
      <c r="B70" s="1345"/>
      <c r="C70" s="1320"/>
      <c r="D70" s="1345"/>
      <c r="E70" s="1320"/>
      <c r="F70" s="1320"/>
      <c r="G70" s="1320"/>
      <c r="H70" s="1320"/>
      <c r="I70" s="1320"/>
      <c r="J70" s="1320"/>
      <c r="K70" s="1320"/>
      <c r="L70" s="1320"/>
      <c r="M70" s="1320"/>
      <c r="N70" s="1320"/>
      <c r="O70" s="1320"/>
      <c r="P70" s="1320"/>
      <c r="Q70" s="1320"/>
      <c r="R70" s="1320"/>
      <c r="S70" s="1320"/>
      <c r="T70" s="1320"/>
      <c r="U70" s="1320"/>
      <c r="V70" s="1320"/>
      <c r="W70" s="1320"/>
      <c r="X70" s="1320"/>
      <c r="Y70" s="1320"/>
      <c r="Z70" s="1320"/>
    </row>
    <row r="71" spans="1:26" ht="18.75" customHeight="1">
      <c r="A71" s="1320"/>
      <c r="B71" s="1345"/>
      <c r="C71" s="1320"/>
      <c r="D71" s="1345"/>
      <c r="E71" s="1320"/>
      <c r="F71" s="1320"/>
      <c r="G71" s="1320"/>
      <c r="H71" s="1320"/>
      <c r="I71" s="1320"/>
      <c r="J71" s="1320"/>
      <c r="K71" s="1320"/>
      <c r="L71" s="1320"/>
      <c r="M71" s="1320"/>
      <c r="N71" s="1320"/>
      <c r="O71" s="1320"/>
      <c r="P71" s="1320"/>
      <c r="Q71" s="1320"/>
      <c r="R71" s="1320"/>
      <c r="S71" s="1320"/>
      <c r="T71" s="1320"/>
      <c r="U71" s="1320"/>
      <c r="V71" s="1320"/>
      <c r="W71" s="1320"/>
      <c r="X71" s="1320"/>
      <c r="Y71" s="1320"/>
      <c r="Z71" s="1320"/>
    </row>
    <row r="72" spans="1:26" ht="18.75" customHeight="1">
      <c r="A72" s="1320"/>
      <c r="B72" s="1345"/>
      <c r="C72" s="1320"/>
      <c r="D72" s="1345"/>
      <c r="E72" s="1320"/>
      <c r="F72" s="1320"/>
      <c r="G72" s="1320"/>
      <c r="H72" s="1320"/>
      <c r="I72" s="1320"/>
      <c r="J72" s="1320"/>
      <c r="K72" s="1320"/>
      <c r="L72" s="1320"/>
      <c r="M72" s="1320"/>
      <c r="N72" s="1320"/>
      <c r="O72" s="1320"/>
      <c r="P72" s="1320"/>
      <c r="Q72" s="1320"/>
      <c r="R72" s="1320"/>
      <c r="S72" s="1320"/>
      <c r="T72" s="1320"/>
      <c r="U72" s="1320"/>
      <c r="V72" s="1320"/>
      <c r="W72" s="1320"/>
      <c r="X72" s="1320"/>
      <c r="Y72" s="1320"/>
      <c r="Z72" s="1320"/>
    </row>
    <row r="73" spans="1:26" ht="18.75" customHeight="1">
      <c r="A73" s="1320"/>
      <c r="B73" s="1345"/>
      <c r="C73" s="1320"/>
      <c r="D73" s="1345"/>
      <c r="E73" s="1320"/>
      <c r="F73" s="1320"/>
      <c r="G73" s="1320"/>
      <c r="H73" s="1320"/>
      <c r="I73" s="1320"/>
      <c r="J73" s="1320"/>
      <c r="K73" s="1320"/>
      <c r="L73" s="1320"/>
      <c r="M73" s="1320"/>
      <c r="N73" s="1320"/>
      <c r="O73" s="1320"/>
      <c r="P73" s="1320"/>
      <c r="Q73" s="1320"/>
      <c r="R73" s="1320"/>
      <c r="S73" s="1320"/>
      <c r="T73" s="1320"/>
      <c r="U73" s="1320"/>
      <c r="V73" s="1320"/>
      <c r="W73" s="1320"/>
      <c r="X73" s="1320"/>
      <c r="Y73" s="1320"/>
      <c r="Z73" s="1320"/>
    </row>
    <row r="74" spans="1:26" ht="18.75" customHeight="1">
      <c r="A74" s="1320"/>
      <c r="B74" s="1345"/>
      <c r="C74" s="1320"/>
      <c r="D74" s="1345"/>
      <c r="E74" s="1320"/>
      <c r="F74" s="1320"/>
      <c r="G74" s="1320"/>
      <c r="H74" s="1320"/>
      <c r="I74" s="1320"/>
      <c r="J74" s="1320"/>
      <c r="K74" s="1320"/>
      <c r="L74" s="1320"/>
      <c r="M74" s="1320"/>
      <c r="N74" s="1320"/>
      <c r="O74" s="1320"/>
      <c r="P74" s="1320"/>
      <c r="Q74" s="1320"/>
      <c r="R74" s="1320"/>
      <c r="S74" s="1320"/>
      <c r="T74" s="1320"/>
      <c r="U74" s="1320"/>
      <c r="V74" s="1320"/>
      <c r="W74" s="1320"/>
      <c r="X74" s="1320"/>
      <c r="Y74" s="1320"/>
      <c r="Z74" s="1320"/>
    </row>
    <row r="75" spans="1:26" ht="18.75" customHeight="1">
      <c r="A75" s="1320"/>
      <c r="B75" s="1345"/>
      <c r="C75" s="1320"/>
      <c r="D75" s="1345"/>
      <c r="E75" s="1320"/>
      <c r="F75" s="1320"/>
      <c r="G75" s="1320"/>
      <c r="H75" s="1320"/>
      <c r="I75" s="1320"/>
      <c r="J75" s="1320"/>
      <c r="K75" s="1320"/>
      <c r="L75" s="1320"/>
      <c r="M75" s="1320"/>
      <c r="N75" s="1320"/>
      <c r="O75" s="1320"/>
      <c r="P75" s="1320"/>
      <c r="Q75" s="1320"/>
      <c r="R75" s="1320"/>
      <c r="S75" s="1320"/>
      <c r="T75" s="1320"/>
      <c r="U75" s="1320"/>
      <c r="V75" s="1320"/>
      <c r="W75" s="1320"/>
      <c r="X75" s="1320"/>
      <c r="Y75" s="1320"/>
      <c r="Z75" s="1320"/>
    </row>
    <row r="76" spans="1:26" ht="18.75" customHeight="1">
      <c r="A76" s="1320"/>
      <c r="B76" s="1345"/>
      <c r="C76" s="1320"/>
      <c r="D76" s="1345"/>
      <c r="E76" s="1320"/>
      <c r="F76" s="1320"/>
      <c r="G76" s="1320"/>
      <c r="H76" s="1320"/>
      <c r="I76" s="1320"/>
      <c r="J76" s="1320"/>
      <c r="K76" s="1320"/>
      <c r="L76" s="1320"/>
      <c r="M76" s="1320"/>
      <c r="N76" s="1320"/>
      <c r="O76" s="1320"/>
      <c r="P76" s="1320"/>
      <c r="Q76" s="1320"/>
      <c r="R76" s="1320"/>
      <c r="S76" s="1320"/>
      <c r="T76" s="1320"/>
      <c r="U76" s="1320"/>
      <c r="V76" s="1320"/>
      <c r="W76" s="1320"/>
      <c r="X76" s="1320"/>
      <c r="Y76" s="1320"/>
      <c r="Z76" s="1320"/>
    </row>
    <row r="77" spans="1:26" ht="18.75" customHeight="1">
      <c r="A77" s="1320"/>
      <c r="B77" s="1345"/>
      <c r="C77" s="1320"/>
      <c r="D77" s="1345"/>
      <c r="E77" s="1320"/>
      <c r="F77" s="1320"/>
      <c r="G77" s="1320"/>
      <c r="H77" s="1320"/>
      <c r="I77" s="1320"/>
      <c r="J77" s="1320"/>
      <c r="K77" s="1320"/>
      <c r="L77" s="1320"/>
      <c r="M77" s="1320"/>
      <c r="N77" s="1320"/>
      <c r="O77" s="1320"/>
      <c r="P77" s="1320"/>
      <c r="Q77" s="1320"/>
      <c r="R77" s="1320"/>
      <c r="S77" s="1320"/>
      <c r="T77" s="1320"/>
      <c r="U77" s="1320"/>
      <c r="V77" s="1320"/>
      <c r="W77" s="1320"/>
      <c r="X77" s="1320"/>
      <c r="Y77" s="1320"/>
      <c r="Z77" s="1320"/>
    </row>
    <row r="78" spans="1:26" ht="18.75" customHeight="1">
      <c r="A78" s="1320"/>
      <c r="B78" s="1345"/>
      <c r="C78" s="1320"/>
      <c r="D78" s="1345"/>
      <c r="E78" s="1320"/>
      <c r="F78" s="1320"/>
      <c r="G78" s="1320"/>
      <c r="H78" s="1320"/>
      <c r="I78" s="1320"/>
      <c r="J78" s="1320"/>
      <c r="K78" s="1320"/>
      <c r="L78" s="1320"/>
      <c r="M78" s="1320"/>
      <c r="N78" s="1320"/>
      <c r="O78" s="1320"/>
      <c r="P78" s="1320"/>
      <c r="Q78" s="1320"/>
      <c r="R78" s="1320"/>
      <c r="S78" s="1320"/>
      <c r="T78" s="1320"/>
      <c r="U78" s="1320"/>
      <c r="V78" s="1320"/>
      <c r="W78" s="1320"/>
      <c r="X78" s="1320"/>
      <c r="Y78" s="1320"/>
      <c r="Z78" s="1320"/>
    </row>
    <row r="79" spans="1:26" ht="18.75" customHeight="1">
      <c r="A79" s="1320"/>
      <c r="B79" s="1345"/>
      <c r="C79" s="1320"/>
      <c r="D79" s="1345"/>
      <c r="E79" s="1320"/>
      <c r="F79" s="1320"/>
      <c r="G79" s="1320"/>
      <c r="H79" s="1320"/>
      <c r="I79" s="1320"/>
      <c r="J79" s="1320"/>
      <c r="K79" s="1320"/>
      <c r="L79" s="1320"/>
      <c r="M79" s="1320"/>
      <c r="N79" s="1320"/>
      <c r="O79" s="1320"/>
      <c r="P79" s="1320"/>
      <c r="Q79" s="1320"/>
      <c r="R79" s="1320"/>
      <c r="S79" s="1320"/>
      <c r="T79" s="1320"/>
      <c r="U79" s="1320"/>
      <c r="V79" s="1320"/>
      <c r="W79" s="1320"/>
      <c r="X79" s="1320"/>
      <c r="Y79" s="1320"/>
      <c r="Z79" s="1320"/>
    </row>
    <row r="80" spans="1:26" ht="18.75" customHeight="1">
      <c r="A80" s="1320"/>
      <c r="B80" s="1345"/>
      <c r="C80" s="1320"/>
      <c r="D80" s="1345"/>
      <c r="E80" s="1320"/>
      <c r="F80" s="1320"/>
      <c r="G80" s="1320"/>
      <c r="H80" s="1320"/>
      <c r="I80" s="1320"/>
      <c r="J80" s="1320"/>
      <c r="K80" s="1320"/>
      <c r="L80" s="1320"/>
      <c r="M80" s="1320"/>
      <c r="N80" s="1320"/>
      <c r="O80" s="1320"/>
      <c r="P80" s="1320"/>
      <c r="Q80" s="1320"/>
      <c r="R80" s="1320"/>
      <c r="S80" s="1320"/>
      <c r="T80" s="1320"/>
      <c r="U80" s="1320"/>
      <c r="V80" s="1320"/>
      <c r="W80" s="1320"/>
      <c r="X80" s="1320"/>
      <c r="Y80" s="1320"/>
      <c r="Z80" s="1320"/>
    </row>
    <row r="81" spans="1:26" ht="18.75" customHeight="1">
      <c r="A81" s="1320"/>
      <c r="B81" s="1345"/>
      <c r="C81" s="1320"/>
      <c r="D81" s="1345"/>
      <c r="E81" s="1320"/>
      <c r="F81" s="1320"/>
      <c r="G81" s="1320"/>
      <c r="H81" s="1320"/>
      <c r="I81" s="1320"/>
      <c r="J81" s="1320"/>
      <c r="K81" s="1320"/>
      <c r="L81" s="1320"/>
      <c r="M81" s="1320"/>
      <c r="N81" s="1320"/>
      <c r="O81" s="1320"/>
      <c r="P81" s="1320"/>
      <c r="Q81" s="1320"/>
      <c r="R81" s="1320"/>
      <c r="S81" s="1320"/>
      <c r="T81" s="1320"/>
      <c r="U81" s="1320"/>
      <c r="V81" s="1320"/>
      <c r="W81" s="1320"/>
      <c r="X81" s="1320"/>
      <c r="Y81" s="1320"/>
      <c r="Z81" s="1320"/>
    </row>
    <row r="82" spans="1:26" ht="18.75" customHeight="1">
      <c r="A82" s="1320"/>
      <c r="B82" s="1345"/>
      <c r="C82" s="1320"/>
      <c r="D82" s="1345"/>
      <c r="E82" s="1320"/>
      <c r="F82" s="1320"/>
      <c r="G82" s="1320"/>
      <c r="H82" s="1320"/>
      <c r="I82" s="1320"/>
      <c r="J82" s="1320"/>
      <c r="K82" s="1320"/>
      <c r="L82" s="1320"/>
      <c r="M82" s="1320"/>
      <c r="N82" s="1320"/>
      <c r="O82" s="1320"/>
      <c r="P82" s="1320"/>
      <c r="Q82" s="1320"/>
      <c r="R82" s="1320"/>
      <c r="S82" s="1320"/>
      <c r="T82" s="1320"/>
      <c r="U82" s="1320"/>
      <c r="V82" s="1320"/>
      <c r="W82" s="1320"/>
      <c r="X82" s="1320"/>
      <c r="Y82" s="1320"/>
      <c r="Z82" s="1320"/>
    </row>
    <row r="83" spans="1:26" ht="18.75" customHeight="1">
      <c r="A83" s="1320"/>
      <c r="B83" s="1345"/>
      <c r="C83" s="1320"/>
      <c r="D83" s="1345"/>
      <c r="E83" s="1320"/>
      <c r="F83" s="1320"/>
      <c r="G83" s="1320"/>
      <c r="H83" s="1320"/>
      <c r="I83" s="1320"/>
      <c r="J83" s="1320"/>
      <c r="K83" s="1320"/>
      <c r="L83" s="1320"/>
      <c r="M83" s="1320"/>
      <c r="N83" s="1320"/>
      <c r="O83" s="1320"/>
      <c r="P83" s="1320"/>
      <c r="Q83" s="1320"/>
      <c r="R83" s="1320"/>
      <c r="S83" s="1320"/>
      <c r="T83" s="1320"/>
      <c r="U83" s="1320"/>
      <c r="V83" s="1320"/>
      <c r="W83" s="1320"/>
      <c r="X83" s="1320"/>
      <c r="Y83" s="1320"/>
      <c r="Z83" s="1320"/>
    </row>
    <row r="84" spans="1:26" ht="18.75" customHeight="1">
      <c r="A84" s="1320"/>
      <c r="B84" s="1345"/>
      <c r="C84" s="1320"/>
      <c r="D84" s="1345"/>
      <c r="E84" s="1320"/>
      <c r="F84" s="1320"/>
      <c r="G84" s="1320"/>
      <c r="H84" s="1320"/>
      <c r="I84" s="1320"/>
      <c r="J84" s="1320"/>
      <c r="K84" s="1320"/>
      <c r="L84" s="1320"/>
      <c r="M84" s="1320"/>
      <c r="N84" s="1320"/>
      <c r="O84" s="1320"/>
      <c r="P84" s="1320"/>
      <c r="Q84" s="1320"/>
      <c r="R84" s="1320"/>
      <c r="S84" s="1320"/>
      <c r="T84" s="1320"/>
      <c r="U84" s="1320"/>
      <c r="V84" s="1320"/>
      <c r="W84" s="1320"/>
      <c r="X84" s="1320"/>
      <c r="Y84" s="1320"/>
      <c r="Z84" s="1320"/>
    </row>
    <row r="85" spans="1:26" ht="18.75" customHeight="1">
      <c r="A85" s="1320"/>
      <c r="B85" s="1345"/>
      <c r="C85" s="1320"/>
      <c r="D85" s="1345"/>
      <c r="E85" s="1320"/>
      <c r="F85" s="1320"/>
      <c r="G85" s="1320"/>
      <c r="H85" s="1320"/>
      <c r="I85" s="1320"/>
      <c r="J85" s="1320"/>
      <c r="K85" s="1320"/>
      <c r="L85" s="1320"/>
      <c r="M85" s="1320"/>
      <c r="N85" s="1320"/>
      <c r="O85" s="1320"/>
      <c r="P85" s="1320"/>
      <c r="Q85" s="1320"/>
      <c r="R85" s="1320"/>
      <c r="S85" s="1320"/>
      <c r="T85" s="1320"/>
      <c r="U85" s="1320"/>
      <c r="V85" s="1320"/>
      <c r="W85" s="1320"/>
      <c r="X85" s="1320"/>
      <c r="Y85" s="1320"/>
      <c r="Z85" s="1320"/>
    </row>
    <row r="86" spans="1:26" ht="18.75" customHeight="1">
      <c r="A86" s="1320"/>
      <c r="B86" s="1345"/>
      <c r="C86" s="1320"/>
      <c r="D86" s="1345"/>
      <c r="E86" s="1320"/>
      <c r="F86" s="1320"/>
      <c r="G86" s="1320"/>
      <c r="H86" s="1320"/>
      <c r="I86" s="1320"/>
      <c r="J86" s="1320"/>
      <c r="K86" s="1320"/>
      <c r="L86" s="1320"/>
      <c r="M86" s="1320"/>
      <c r="N86" s="1320"/>
      <c r="O86" s="1320"/>
      <c r="P86" s="1320"/>
      <c r="Q86" s="1320"/>
      <c r="R86" s="1320"/>
      <c r="S86" s="1320"/>
      <c r="T86" s="1320"/>
      <c r="U86" s="1320"/>
      <c r="V86" s="1320"/>
      <c r="W86" s="1320"/>
      <c r="X86" s="1320"/>
      <c r="Y86" s="1320"/>
      <c r="Z86" s="1320"/>
    </row>
    <row r="87" spans="1:26" ht="18.75" customHeight="1">
      <c r="A87" s="1320"/>
      <c r="B87" s="1345"/>
      <c r="C87" s="1320"/>
      <c r="D87" s="1345"/>
      <c r="E87" s="1320"/>
      <c r="F87" s="1320"/>
      <c r="G87" s="1320"/>
      <c r="H87" s="1320"/>
      <c r="I87" s="1320"/>
      <c r="J87" s="1320"/>
      <c r="K87" s="1320"/>
      <c r="L87" s="1320"/>
      <c r="M87" s="1320"/>
      <c r="N87" s="1320"/>
      <c r="O87" s="1320"/>
      <c r="P87" s="1320"/>
      <c r="Q87" s="1320"/>
      <c r="R87" s="1320"/>
      <c r="S87" s="1320"/>
      <c r="T87" s="1320"/>
      <c r="U87" s="1320"/>
      <c r="V87" s="1320"/>
      <c r="W87" s="1320"/>
      <c r="X87" s="1320"/>
      <c r="Y87" s="1320"/>
      <c r="Z87" s="1320"/>
    </row>
    <row r="88" spans="1:26" ht="18.75" customHeight="1">
      <c r="A88" s="1320"/>
      <c r="B88" s="1345"/>
      <c r="C88" s="1320"/>
      <c r="D88" s="1345"/>
      <c r="E88" s="1320"/>
      <c r="F88" s="1320"/>
      <c r="G88" s="1320"/>
      <c r="H88" s="1320"/>
      <c r="I88" s="1320"/>
      <c r="J88" s="1320"/>
      <c r="K88" s="1320"/>
      <c r="L88" s="1320"/>
      <c r="M88" s="1320"/>
      <c r="N88" s="1320"/>
      <c r="O88" s="1320"/>
      <c r="P88" s="1320"/>
      <c r="Q88" s="1320"/>
      <c r="R88" s="1320"/>
      <c r="S88" s="1320"/>
      <c r="T88" s="1320"/>
      <c r="U88" s="1320"/>
      <c r="V88" s="1320"/>
      <c r="W88" s="1320"/>
      <c r="X88" s="1320"/>
      <c r="Y88" s="1320"/>
      <c r="Z88" s="1320"/>
    </row>
    <row r="89" spans="1:26" ht="18.75" customHeight="1">
      <c r="A89" s="1320"/>
      <c r="B89" s="1345"/>
      <c r="C89" s="1320"/>
      <c r="D89" s="1345"/>
      <c r="E89" s="1320"/>
      <c r="F89" s="1320"/>
      <c r="G89" s="1320"/>
      <c r="H89" s="1320"/>
      <c r="I89" s="1320"/>
      <c r="J89" s="1320"/>
      <c r="K89" s="1320"/>
      <c r="L89" s="1320"/>
      <c r="M89" s="1320"/>
      <c r="N89" s="1320"/>
      <c r="O89" s="1320"/>
      <c r="P89" s="1320"/>
      <c r="Q89" s="1320"/>
      <c r="R89" s="1320"/>
      <c r="S89" s="1320"/>
      <c r="T89" s="1320"/>
      <c r="U89" s="1320"/>
      <c r="V89" s="1320"/>
      <c r="W89" s="1320"/>
      <c r="X89" s="1320"/>
      <c r="Y89" s="1320"/>
      <c r="Z89" s="1320"/>
    </row>
    <row r="90" spans="1:26" ht="18.75" customHeight="1">
      <c r="A90" s="1320"/>
      <c r="B90" s="1345"/>
      <c r="C90" s="1320"/>
      <c r="D90" s="1345"/>
      <c r="E90" s="1320"/>
      <c r="F90" s="1320"/>
      <c r="G90" s="1320"/>
      <c r="H90" s="1320"/>
      <c r="I90" s="1320"/>
      <c r="J90" s="1320"/>
      <c r="K90" s="1320"/>
      <c r="L90" s="1320"/>
      <c r="M90" s="1320"/>
      <c r="N90" s="1320"/>
      <c r="O90" s="1320"/>
      <c r="P90" s="1320"/>
      <c r="Q90" s="1320"/>
      <c r="R90" s="1320"/>
      <c r="S90" s="1320"/>
      <c r="T90" s="1320"/>
      <c r="U90" s="1320"/>
      <c r="V90" s="1320"/>
      <c r="W90" s="1320"/>
      <c r="X90" s="1320"/>
      <c r="Y90" s="1320"/>
      <c r="Z90" s="1320"/>
    </row>
    <row r="91" spans="1:26" ht="18.75" customHeight="1">
      <c r="A91" s="1320"/>
      <c r="B91" s="1345"/>
      <c r="C91" s="1320"/>
      <c r="D91" s="1345"/>
      <c r="E91" s="1320"/>
      <c r="F91" s="1320"/>
      <c r="G91" s="1320"/>
      <c r="H91" s="1320"/>
      <c r="I91" s="1320"/>
      <c r="J91" s="1320"/>
      <c r="K91" s="1320"/>
      <c r="L91" s="1320"/>
      <c r="M91" s="1320"/>
      <c r="N91" s="1320"/>
      <c r="O91" s="1320"/>
      <c r="P91" s="1320"/>
      <c r="Q91" s="1320"/>
      <c r="R91" s="1320"/>
      <c r="S91" s="1320"/>
      <c r="T91" s="1320"/>
      <c r="U91" s="1320"/>
      <c r="V91" s="1320"/>
      <c r="W91" s="1320"/>
      <c r="X91" s="1320"/>
      <c r="Y91" s="1320"/>
      <c r="Z91" s="1320"/>
    </row>
    <row r="92" spans="1:26" ht="18.75" customHeight="1">
      <c r="A92" s="1320"/>
      <c r="B92" s="1345"/>
      <c r="C92" s="1320"/>
      <c r="D92" s="1345"/>
      <c r="E92" s="1320"/>
      <c r="F92" s="1320"/>
      <c r="G92" s="1320"/>
      <c r="H92" s="1320"/>
      <c r="I92" s="1320"/>
      <c r="J92" s="1320"/>
      <c r="K92" s="1320"/>
      <c r="L92" s="1320"/>
      <c r="M92" s="1320"/>
      <c r="N92" s="1320"/>
      <c r="O92" s="1320"/>
      <c r="P92" s="1320"/>
      <c r="Q92" s="1320"/>
      <c r="R92" s="1320"/>
      <c r="S92" s="1320"/>
      <c r="T92" s="1320"/>
      <c r="U92" s="1320"/>
      <c r="V92" s="1320"/>
      <c r="W92" s="1320"/>
      <c r="X92" s="1320"/>
      <c r="Y92" s="1320"/>
      <c r="Z92" s="1320"/>
    </row>
    <row r="93" spans="1:26" ht="18.75" customHeight="1">
      <c r="A93" s="1320"/>
      <c r="B93" s="1345"/>
      <c r="C93" s="1320"/>
      <c r="D93" s="1345"/>
      <c r="E93" s="1320"/>
      <c r="F93" s="1320"/>
      <c r="G93" s="1320"/>
      <c r="H93" s="1320"/>
      <c r="I93" s="1320"/>
      <c r="J93" s="1320"/>
      <c r="K93" s="1320"/>
      <c r="L93" s="1320"/>
      <c r="M93" s="1320"/>
      <c r="N93" s="1320"/>
      <c r="O93" s="1320"/>
      <c r="P93" s="1320"/>
      <c r="Q93" s="1320"/>
      <c r="R93" s="1320"/>
      <c r="S93" s="1320"/>
      <c r="T93" s="1320"/>
      <c r="U93" s="1320"/>
      <c r="V93" s="1320"/>
      <c r="W93" s="1320"/>
      <c r="X93" s="1320"/>
      <c r="Y93" s="1320"/>
      <c r="Z93" s="1320"/>
    </row>
    <row r="94" spans="1:26" ht="18.75" customHeight="1">
      <c r="A94" s="1320"/>
      <c r="B94" s="1345"/>
      <c r="C94" s="1320"/>
      <c r="D94" s="1345"/>
      <c r="E94" s="1320"/>
      <c r="F94" s="1320"/>
      <c r="G94" s="1320"/>
      <c r="H94" s="1320"/>
      <c r="I94" s="1320"/>
      <c r="J94" s="1320"/>
      <c r="K94" s="1320"/>
      <c r="L94" s="1320"/>
      <c r="M94" s="1320"/>
      <c r="N94" s="1320"/>
      <c r="O94" s="1320"/>
      <c r="P94" s="1320"/>
      <c r="Q94" s="1320"/>
      <c r="R94" s="1320"/>
      <c r="S94" s="1320"/>
      <c r="T94" s="1320"/>
      <c r="U94" s="1320"/>
      <c r="V94" s="1320"/>
      <c r="W94" s="1320"/>
      <c r="X94" s="1320"/>
      <c r="Y94" s="1320"/>
      <c r="Z94" s="1320"/>
    </row>
    <row r="95" spans="1:26" ht="18.75" customHeight="1">
      <c r="A95" s="1320"/>
      <c r="B95" s="1345"/>
      <c r="C95" s="1320"/>
      <c r="D95" s="1345"/>
      <c r="E95" s="1320"/>
      <c r="F95" s="1320"/>
      <c r="G95" s="1320"/>
      <c r="H95" s="1320"/>
      <c r="I95" s="1320"/>
      <c r="J95" s="1320"/>
      <c r="K95" s="1320"/>
      <c r="L95" s="1320"/>
      <c r="M95" s="1320"/>
      <c r="N95" s="1320"/>
      <c r="O95" s="1320"/>
      <c r="P95" s="1320"/>
      <c r="Q95" s="1320"/>
      <c r="R95" s="1320"/>
      <c r="S95" s="1320"/>
      <c r="T95" s="1320"/>
      <c r="U95" s="1320"/>
      <c r="V95" s="1320"/>
      <c r="W95" s="1320"/>
      <c r="X95" s="1320"/>
      <c r="Y95" s="1320"/>
      <c r="Z95" s="1320"/>
    </row>
    <row r="96" spans="1:26" ht="18.75" customHeight="1">
      <c r="A96" s="1320"/>
      <c r="B96" s="1345"/>
      <c r="C96" s="1320"/>
      <c r="D96" s="1345"/>
      <c r="E96" s="1320"/>
      <c r="F96" s="1320"/>
      <c r="G96" s="1320"/>
      <c r="H96" s="1320"/>
      <c r="I96" s="1320"/>
      <c r="J96" s="1320"/>
      <c r="K96" s="1320"/>
      <c r="L96" s="1320"/>
      <c r="M96" s="1320"/>
      <c r="N96" s="1320"/>
      <c r="O96" s="1320"/>
      <c r="P96" s="1320"/>
      <c r="Q96" s="1320"/>
      <c r="R96" s="1320"/>
      <c r="S96" s="1320"/>
      <c r="T96" s="1320"/>
      <c r="U96" s="1320"/>
      <c r="V96" s="1320"/>
      <c r="W96" s="1320"/>
      <c r="X96" s="1320"/>
      <c r="Y96" s="1320"/>
      <c r="Z96" s="1320"/>
    </row>
    <row r="97" spans="1:26" ht="18.75" customHeight="1">
      <c r="A97" s="1320"/>
      <c r="B97" s="1345"/>
      <c r="C97" s="1320"/>
      <c r="D97" s="1345"/>
      <c r="E97" s="1320"/>
      <c r="F97" s="1320"/>
      <c r="G97" s="1320"/>
      <c r="H97" s="1320"/>
      <c r="I97" s="1320"/>
      <c r="J97" s="1320"/>
      <c r="K97" s="1320"/>
      <c r="L97" s="1320"/>
      <c r="M97" s="1320"/>
      <c r="N97" s="1320"/>
      <c r="O97" s="1320"/>
      <c r="P97" s="1320"/>
      <c r="Q97" s="1320"/>
      <c r="R97" s="1320"/>
      <c r="S97" s="1320"/>
      <c r="T97" s="1320"/>
      <c r="U97" s="1320"/>
      <c r="V97" s="1320"/>
      <c r="W97" s="1320"/>
      <c r="X97" s="1320"/>
      <c r="Y97" s="1320"/>
      <c r="Z97" s="1320"/>
    </row>
    <row r="98" spans="1:26" ht="18.75" customHeight="1">
      <c r="A98" s="1320"/>
      <c r="B98" s="1345"/>
      <c r="C98" s="1320"/>
      <c r="D98" s="1345"/>
      <c r="E98" s="1320"/>
      <c r="F98" s="1320"/>
      <c r="G98" s="1320"/>
      <c r="H98" s="1320"/>
      <c r="I98" s="1320"/>
      <c r="J98" s="1320"/>
      <c r="K98" s="1320"/>
      <c r="L98" s="1320"/>
      <c r="M98" s="1320"/>
      <c r="N98" s="1320"/>
      <c r="O98" s="1320"/>
      <c r="P98" s="1320"/>
      <c r="Q98" s="1320"/>
      <c r="R98" s="1320"/>
      <c r="S98" s="1320"/>
      <c r="T98" s="1320"/>
      <c r="U98" s="1320"/>
      <c r="V98" s="1320"/>
      <c r="W98" s="1320"/>
      <c r="X98" s="1320"/>
      <c r="Y98" s="1320"/>
      <c r="Z98" s="1320"/>
    </row>
    <row r="99" spans="1:26" ht="18.75" customHeight="1">
      <c r="A99" s="1320"/>
      <c r="B99" s="1345"/>
      <c r="C99" s="1320"/>
      <c r="D99" s="1345"/>
      <c r="E99" s="1320"/>
      <c r="F99" s="1320"/>
      <c r="G99" s="1320"/>
      <c r="H99" s="1320"/>
      <c r="I99" s="1320"/>
      <c r="J99" s="1320"/>
      <c r="K99" s="1320"/>
      <c r="L99" s="1320"/>
      <c r="M99" s="1320"/>
      <c r="N99" s="1320"/>
      <c r="O99" s="1320"/>
      <c r="P99" s="1320"/>
      <c r="Q99" s="1320"/>
      <c r="R99" s="1320"/>
      <c r="S99" s="1320"/>
      <c r="T99" s="1320"/>
      <c r="U99" s="1320"/>
      <c r="V99" s="1320"/>
      <c r="W99" s="1320"/>
      <c r="X99" s="1320"/>
      <c r="Y99" s="1320"/>
      <c r="Z99" s="1320"/>
    </row>
    <row r="100" spans="1:26" ht="18.75" customHeight="1">
      <c r="A100" s="1320"/>
      <c r="B100" s="1345"/>
      <c r="C100" s="1320"/>
      <c r="D100" s="1345"/>
      <c r="E100" s="1320"/>
      <c r="F100" s="1320"/>
      <c r="G100" s="1320"/>
      <c r="H100" s="1320"/>
      <c r="I100" s="1320"/>
      <c r="J100" s="1320"/>
      <c r="K100" s="1320"/>
      <c r="L100" s="1320"/>
      <c r="M100" s="1320"/>
      <c r="N100" s="1320"/>
      <c r="O100" s="1320"/>
      <c r="P100" s="1320"/>
      <c r="Q100" s="1320"/>
      <c r="R100" s="1320"/>
      <c r="S100" s="1320"/>
      <c r="T100" s="1320"/>
      <c r="U100" s="1320"/>
      <c r="V100" s="1320"/>
      <c r="W100" s="1320"/>
      <c r="X100" s="1320"/>
      <c r="Y100" s="1320"/>
      <c r="Z100" s="1320"/>
    </row>
    <row r="101" spans="1:26" ht="18.75" customHeight="1">
      <c r="A101" s="1320"/>
      <c r="B101" s="1345"/>
      <c r="C101" s="1320"/>
      <c r="D101" s="1345"/>
      <c r="E101" s="1320"/>
      <c r="F101" s="1320"/>
      <c r="G101" s="1320"/>
      <c r="H101" s="1320"/>
      <c r="I101" s="1320"/>
      <c r="J101" s="1320"/>
      <c r="K101" s="1320"/>
      <c r="L101" s="1320"/>
      <c r="M101" s="1320"/>
      <c r="N101" s="1320"/>
      <c r="O101" s="1320"/>
      <c r="P101" s="1320"/>
      <c r="Q101" s="1320"/>
      <c r="R101" s="1320"/>
      <c r="S101" s="1320"/>
      <c r="T101" s="1320"/>
      <c r="U101" s="1320"/>
      <c r="V101" s="1320"/>
      <c r="W101" s="1320"/>
      <c r="X101" s="1320"/>
      <c r="Y101" s="1320"/>
      <c r="Z101" s="1320"/>
    </row>
    <row r="102" spans="1:26" ht="18.75" customHeight="1">
      <c r="A102" s="1320"/>
      <c r="B102" s="1345"/>
      <c r="C102" s="1320"/>
      <c r="D102" s="1345"/>
      <c r="E102" s="1320"/>
      <c r="F102" s="1320"/>
      <c r="G102" s="1320"/>
      <c r="H102" s="1320"/>
      <c r="I102" s="1320"/>
      <c r="J102" s="1320"/>
      <c r="K102" s="1320"/>
      <c r="L102" s="1320"/>
      <c r="M102" s="1320"/>
      <c r="N102" s="1320"/>
      <c r="O102" s="1320"/>
      <c r="P102" s="1320"/>
      <c r="Q102" s="1320"/>
      <c r="R102" s="1320"/>
      <c r="S102" s="1320"/>
      <c r="T102" s="1320"/>
      <c r="U102" s="1320"/>
      <c r="V102" s="1320"/>
      <c r="W102" s="1320"/>
      <c r="X102" s="1320"/>
      <c r="Y102" s="1320"/>
      <c r="Z102" s="1320"/>
    </row>
    <row r="103" spans="1:26" ht="18.75" customHeight="1">
      <c r="A103" s="1320"/>
      <c r="B103" s="1345"/>
      <c r="C103" s="1320"/>
      <c r="D103" s="1345"/>
      <c r="E103" s="1320"/>
      <c r="F103" s="1320"/>
      <c r="G103" s="1320"/>
      <c r="H103" s="1320"/>
      <c r="I103" s="1320"/>
      <c r="J103" s="1320"/>
      <c r="K103" s="1320"/>
      <c r="L103" s="1320"/>
      <c r="M103" s="1320"/>
      <c r="N103" s="1320"/>
      <c r="O103" s="1320"/>
      <c r="P103" s="1320"/>
      <c r="Q103" s="1320"/>
      <c r="R103" s="1320"/>
      <c r="S103" s="1320"/>
      <c r="T103" s="1320"/>
      <c r="U103" s="1320"/>
      <c r="V103" s="1320"/>
      <c r="W103" s="1320"/>
      <c r="X103" s="1320"/>
      <c r="Y103" s="1320"/>
      <c r="Z103" s="1320"/>
    </row>
    <row r="104" spans="1:26" ht="18.75" customHeight="1">
      <c r="A104" s="1320"/>
      <c r="B104" s="1345"/>
      <c r="C104" s="1320"/>
      <c r="D104" s="1345"/>
      <c r="E104" s="1320"/>
      <c r="F104" s="1320"/>
      <c r="G104" s="1320"/>
      <c r="H104" s="1320"/>
      <c r="I104" s="1320"/>
      <c r="J104" s="1320"/>
      <c r="K104" s="1320"/>
      <c r="L104" s="1320"/>
      <c r="M104" s="1320"/>
      <c r="N104" s="1320"/>
      <c r="O104" s="1320"/>
      <c r="P104" s="1320"/>
      <c r="Q104" s="1320"/>
      <c r="R104" s="1320"/>
      <c r="S104" s="1320"/>
      <c r="T104" s="1320"/>
      <c r="U104" s="1320"/>
      <c r="V104" s="1320"/>
      <c r="W104" s="1320"/>
      <c r="X104" s="1320"/>
      <c r="Y104" s="1320"/>
      <c r="Z104" s="1320"/>
    </row>
    <row r="105" spans="1:26" ht="18.75" customHeight="1">
      <c r="A105" s="1320"/>
      <c r="B105" s="1345"/>
      <c r="C105" s="1320"/>
      <c r="D105" s="1345"/>
      <c r="E105" s="1320"/>
      <c r="F105" s="1320"/>
      <c r="G105" s="1320"/>
      <c r="H105" s="1320"/>
      <c r="I105" s="1320"/>
      <c r="J105" s="1320"/>
      <c r="K105" s="1320"/>
      <c r="L105" s="1320"/>
      <c r="M105" s="1320"/>
      <c r="N105" s="1320"/>
      <c r="O105" s="1320"/>
      <c r="P105" s="1320"/>
      <c r="Q105" s="1320"/>
      <c r="R105" s="1320"/>
      <c r="S105" s="1320"/>
      <c r="T105" s="1320"/>
      <c r="U105" s="1320"/>
      <c r="V105" s="1320"/>
      <c r="W105" s="1320"/>
      <c r="X105" s="1320"/>
      <c r="Y105" s="1320"/>
      <c r="Z105" s="1320"/>
    </row>
    <row r="106" spans="1:26" ht="18.75" customHeight="1">
      <c r="A106" s="1320"/>
      <c r="B106" s="1345"/>
      <c r="C106" s="1320"/>
      <c r="D106" s="1345"/>
      <c r="E106" s="1320"/>
      <c r="F106" s="1320"/>
      <c r="G106" s="1320"/>
      <c r="H106" s="1320"/>
      <c r="I106" s="1320"/>
      <c r="J106" s="1320"/>
      <c r="K106" s="1320"/>
      <c r="L106" s="1320"/>
      <c r="M106" s="1320"/>
      <c r="N106" s="1320"/>
      <c r="O106" s="1320"/>
      <c r="P106" s="1320"/>
      <c r="Q106" s="1320"/>
      <c r="R106" s="1320"/>
      <c r="S106" s="1320"/>
      <c r="T106" s="1320"/>
      <c r="U106" s="1320"/>
      <c r="V106" s="1320"/>
      <c r="W106" s="1320"/>
      <c r="X106" s="1320"/>
      <c r="Y106" s="1320"/>
      <c r="Z106" s="1320"/>
    </row>
    <row r="107" spans="1:26" ht="18.75" customHeight="1">
      <c r="A107" s="1320"/>
      <c r="B107" s="1345"/>
      <c r="C107" s="1320"/>
      <c r="D107" s="1345"/>
      <c r="E107" s="1320"/>
      <c r="F107" s="1320"/>
      <c r="G107" s="1320"/>
      <c r="H107" s="1320"/>
      <c r="I107" s="1320"/>
      <c r="J107" s="1320"/>
      <c r="K107" s="1320"/>
      <c r="L107" s="1320"/>
      <c r="M107" s="1320"/>
      <c r="N107" s="1320"/>
      <c r="O107" s="1320"/>
      <c r="P107" s="1320"/>
      <c r="Q107" s="1320"/>
      <c r="R107" s="1320"/>
      <c r="S107" s="1320"/>
      <c r="T107" s="1320"/>
      <c r="U107" s="1320"/>
      <c r="V107" s="1320"/>
      <c r="W107" s="1320"/>
      <c r="X107" s="1320"/>
      <c r="Y107" s="1320"/>
      <c r="Z107" s="1320"/>
    </row>
    <row r="108" spans="1:26" ht="18.75" customHeight="1">
      <c r="A108" s="1320"/>
      <c r="B108" s="1345"/>
      <c r="C108" s="1320"/>
      <c r="D108" s="1345"/>
      <c r="E108" s="1320"/>
      <c r="F108" s="1320"/>
      <c r="G108" s="1320"/>
      <c r="H108" s="1320"/>
      <c r="I108" s="1320"/>
      <c r="J108" s="1320"/>
      <c r="K108" s="1320"/>
      <c r="L108" s="1320"/>
      <c r="M108" s="1320"/>
      <c r="N108" s="1320"/>
      <c r="O108" s="1320"/>
      <c r="P108" s="1320"/>
      <c r="Q108" s="1320"/>
      <c r="R108" s="1320"/>
      <c r="S108" s="1320"/>
      <c r="T108" s="1320"/>
      <c r="U108" s="1320"/>
      <c r="V108" s="1320"/>
      <c r="W108" s="1320"/>
      <c r="X108" s="1320"/>
      <c r="Y108" s="1320"/>
      <c r="Z108" s="1320"/>
    </row>
    <row r="109" spans="1:26" ht="18.75" customHeight="1">
      <c r="A109" s="1320"/>
      <c r="B109" s="1345"/>
      <c r="C109" s="1320"/>
      <c r="D109" s="1345"/>
      <c r="E109" s="1320"/>
      <c r="F109" s="1320"/>
      <c r="G109" s="1320"/>
      <c r="H109" s="1320"/>
      <c r="I109" s="1320"/>
      <c r="J109" s="1320"/>
      <c r="K109" s="1320"/>
      <c r="L109" s="1320"/>
      <c r="M109" s="1320"/>
      <c r="N109" s="1320"/>
      <c r="O109" s="1320"/>
      <c r="P109" s="1320"/>
      <c r="Q109" s="1320"/>
      <c r="R109" s="1320"/>
      <c r="S109" s="1320"/>
      <c r="T109" s="1320"/>
      <c r="U109" s="1320"/>
      <c r="V109" s="1320"/>
      <c r="W109" s="1320"/>
      <c r="X109" s="1320"/>
      <c r="Y109" s="1320"/>
      <c r="Z109" s="1320"/>
    </row>
    <row r="110" spans="1:26" ht="18.75" customHeight="1">
      <c r="A110" s="1320"/>
      <c r="B110" s="1345"/>
      <c r="C110" s="1320"/>
      <c r="D110" s="1345"/>
      <c r="E110" s="1320"/>
      <c r="F110" s="1320"/>
      <c r="G110" s="1320"/>
      <c r="H110" s="1320"/>
      <c r="I110" s="1320"/>
      <c r="J110" s="1320"/>
      <c r="K110" s="1320"/>
      <c r="L110" s="1320"/>
      <c r="M110" s="1320"/>
      <c r="N110" s="1320"/>
      <c r="O110" s="1320"/>
      <c r="P110" s="1320"/>
      <c r="Q110" s="1320"/>
      <c r="R110" s="1320"/>
      <c r="S110" s="1320"/>
      <c r="T110" s="1320"/>
      <c r="U110" s="1320"/>
      <c r="V110" s="1320"/>
      <c r="W110" s="1320"/>
      <c r="X110" s="1320"/>
      <c r="Y110" s="1320"/>
      <c r="Z110" s="1320"/>
    </row>
    <row r="111" spans="1:26" ht="18.75" customHeight="1">
      <c r="A111" s="1320"/>
      <c r="B111" s="1345"/>
      <c r="C111" s="1320"/>
      <c r="D111" s="1345"/>
      <c r="E111" s="1320"/>
      <c r="F111" s="1320"/>
      <c r="G111" s="1320"/>
      <c r="H111" s="1320"/>
      <c r="I111" s="1320"/>
      <c r="J111" s="1320"/>
      <c r="K111" s="1320"/>
      <c r="L111" s="1320"/>
      <c r="M111" s="1320"/>
      <c r="N111" s="1320"/>
      <c r="O111" s="1320"/>
      <c r="P111" s="1320"/>
      <c r="Q111" s="1320"/>
      <c r="R111" s="1320"/>
      <c r="S111" s="1320"/>
      <c r="T111" s="1320"/>
      <c r="U111" s="1320"/>
      <c r="V111" s="1320"/>
      <c r="W111" s="1320"/>
      <c r="X111" s="1320"/>
      <c r="Y111" s="1320"/>
      <c r="Z111" s="1320"/>
    </row>
    <row r="112" spans="1:26" ht="18.75" customHeight="1">
      <c r="A112" s="1320"/>
      <c r="B112" s="1345"/>
      <c r="C112" s="1320"/>
      <c r="D112" s="1345"/>
      <c r="E112" s="1320"/>
      <c r="F112" s="1320"/>
      <c r="G112" s="1320"/>
      <c r="H112" s="1320"/>
      <c r="I112" s="1320"/>
      <c r="J112" s="1320"/>
      <c r="K112" s="1320"/>
      <c r="L112" s="1320"/>
      <c r="M112" s="1320"/>
      <c r="N112" s="1320"/>
      <c r="O112" s="1320"/>
      <c r="P112" s="1320"/>
      <c r="Q112" s="1320"/>
      <c r="R112" s="1320"/>
      <c r="S112" s="1320"/>
      <c r="T112" s="1320"/>
      <c r="U112" s="1320"/>
      <c r="V112" s="1320"/>
      <c r="W112" s="1320"/>
      <c r="X112" s="1320"/>
      <c r="Y112" s="1320"/>
      <c r="Z112" s="1320"/>
    </row>
    <row r="113" spans="1:26" ht="18.75" customHeight="1">
      <c r="A113" s="1320"/>
      <c r="B113" s="1345"/>
      <c r="C113" s="1320"/>
      <c r="D113" s="1345"/>
      <c r="E113" s="1320"/>
      <c r="F113" s="1320"/>
      <c r="G113" s="1320"/>
      <c r="H113" s="1320"/>
      <c r="I113" s="1320"/>
      <c r="J113" s="1320"/>
      <c r="K113" s="1320"/>
      <c r="L113" s="1320"/>
      <c r="M113" s="1320"/>
      <c r="N113" s="1320"/>
      <c r="O113" s="1320"/>
      <c r="P113" s="1320"/>
      <c r="Q113" s="1320"/>
      <c r="R113" s="1320"/>
      <c r="S113" s="1320"/>
      <c r="T113" s="1320"/>
      <c r="U113" s="1320"/>
      <c r="V113" s="1320"/>
      <c r="W113" s="1320"/>
      <c r="X113" s="1320"/>
      <c r="Y113" s="1320"/>
      <c r="Z113" s="1320"/>
    </row>
    <row r="114" spans="1:26" ht="18.75" customHeight="1">
      <c r="A114" s="1320"/>
      <c r="B114" s="1345"/>
      <c r="C114" s="1320"/>
      <c r="D114" s="1345"/>
      <c r="E114" s="1320"/>
      <c r="F114" s="1320"/>
      <c r="G114" s="1320"/>
      <c r="H114" s="1320"/>
      <c r="I114" s="1320"/>
      <c r="J114" s="1320"/>
      <c r="K114" s="1320"/>
      <c r="L114" s="1320"/>
      <c r="M114" s="1320"/>
      <c r="N114" s="1320"/>
      <c r="O114" s="1320"/>
      <c r="P114" s="1320"/>
      <c r="Q114" s="1320"/>
      <c r="R114" s="1320"/>
      <c r="S114" s="1320"/>
      <c r="T114" s="1320"/>
      <c r="U114" s="1320"/>
      <c r="V114" s="1320"/>
      <c r="W114" s="1320"/>
      <c r="X114" s="1320"/>
      <c r="Y114" s="1320"/>
      <c r="Z114" s="1320"/>
    </row>
    <row r="115" spans="1:26" ht="18.75" customHeight="1">
      <c r="A115" s="1320"/>
      <c r="B115" s="1345"/>
      <c r="C115" s="1320"/>
      <c r="D115" s="1345"/>
      <c r="E115" s="1320"/>
      <c r="F115" s="1320"/>
      <c r="G115" s="1320"/>
      <c r="H115" s="1320"/>
      <c r="I115" s="1320"/>
      <c r="J115" s="1320"/>
      <c r="K115" s="1320"/>
      <c r="L115" s="1320"/>
      <c r="M115" s="1320"/>
      <c r="N115" s="1320"/>
      <c r="O115" s="1320"/>
      <c r="P115" s="1320"/>
      <c r="Q115" s="1320"/>
      <c r="R115" s="1320"/>
      <c r="S115" s="1320"/>
      <c r="T115" s="1320"/>
      <c r="U115" s="1320"/>
      <c r="V115" s="1320"/>
      <c r="W115" s="1320"/>
      <c r="X115" s="1320"/>
      <c r="Y115" s="1320"/>
      <c r="Z115" s="1320"/>
    </row>
    <row r="116" spans="1:26" ht="18.75" customHeight="1">
      <c r="A116" s="1320"/>
      <c r="B116" s="1345"/>
      <c r="C116" s="1320"/>
      <c r="D116" s="1345"/>
      <c r="E116" s="1320"/>
      <c r="F116" s="1320"/>
      <c r="G116" s="1320"/>
      <c r="H116" s="1320"/>
      <c r="I116" s="1320"/>
      <c r="J116" s="1320"/>
      <c r="K116" s="1320"/>
      <c r="L116" s="1320"/>
      <c r="M116" s="1320"/>
      <c r="N116" s="1320"/>
      <c r="O116" s="1320"/>
      <c r="P116" s="1320"/>
      <c r="Q116" s="1320"/>
      <c r="R116" s="1320"/>
      <c r="S116" s="1320"/>
      <c r="T116" s="1320"/>
      <c r="U116" s="1320"/>
      <c r="V116" s="1320"/>
      <c r="W116" s="1320"/>
      <c r="X116" s="1320"/>
      <c r="Y116" s="1320"/>
      <c r="Z116" s="1320"/>
    </row>
    <row r="117" spans="1:26" ht="18.75" customHeight="1">
      <c r="A117" s="1320"/>
      <c r="B117" s="1345"/>
      <c r="C117" s="1320"/>
      <c r="D117" s="1345"/>
      <c r="E117" s="1320"/>
      <c r="F117" s="1320"/>
      <c r="G117" s="1320"/>
      <c r="H117" s="1320"/>
      <c r="I117" s="1320"/>
      <c r="J117" s="1320"/>
      <c r="K117" s="1320"/>
      <c r="L117" s="1320"/>
      <c r="M117" s="1320"/>
      <c r="N117" s="1320"/>
      <c r="O117" s="1320"/>
      <c r="P117" s="1320"/>
      <c r="Q117" s="1320"/>
      <c r="R117" s="1320"/>
      <c r="S117" s="1320"/>
      <c r="T117" s="1320"/>
      <c r="U117" s="1320"/>
      <c r="V117" s="1320"/>
      <c r="W117" s="1320"/>
      <c r="X117" s="1320"/>
      <c r="Y117" s="1320"/>
      <c r="Z117" s="1320"/>
    </row>
    <row r="118" spans="1:26" ht="18.75" customHeight="1">
      <c r="A118" s="1320"/>
      <c r="B118" s="1345"/>
      <c r="C118" s="1320"/>
      <c r="D118" s="1345"/>
      <c r="E118" s="1320"/>
      <c r="F118" s="1320"/>
      <c r="G118" s="1320"/>
      <c r="H118" s="1320"/>
      <c r="I118" s="1320"/>
      <c r="J118" s="1320"/>
      <c r="K118" s="1320"/>
      <c r="L118" s="1320"/>
      <c r="M118" s="1320"/>
      <c r="N118" s="1320"/>
      <c r="O118" s="1320"/>
      <c r="P118" s="1320"/>
      <c r="Q118" s="1320"/>
      <c r="R118" s="1320"/>
      <c r="S118" s="1320"/>
      <c r="T118" s="1320"/>
      <c r="U118" s="1320"/>
      <c r="V118" s="1320"/>
      <c r="W118" s="1320"/>
      <c r="X118" s="1320"/>
      <c r="Y118" s="1320"/>
      <c r="Z118" s="1320"/>
    </row>
    <row r="119" spans="1:26" ht="18.75" customHeight="1">
      <c r="A119" s="1320"/>
      <c r="B119" s="1345"/>
      <c r="C119" s="1320"/>
      <c r="D119" s="1345"/>
      <c r="E119" s="1320"/>
      <c r="F119" s="1320"/>
      <c r="G119" s="1320"/>
      <c r="H119" s="1320"/>
      <c r="I119" s="1320"/>
      <c r="J119" s="1320"/>
      <c r="K119" s="1320"/>
      <c r="L119" s="1320"/>
      <c r="M119" s="1320"/>
      <c r="N119" s="1320"/>
      <c r="O119" s="1320"/>
      <c r="P119" s="1320"/>
      <c r="Q119" s="1320"/>
      <c r="R119" s="1320"/>
      <c r="S119" s="1320"/>
      <c r="T119" s="1320"/>
      <c r="U119" s="1320"/>
      <c r="V119" s="1320"/>
      <c r="W119" s="1320"/>
      <c r="X119" s="1320"/>
      <c r="Y119" s="1320"/>
      <c r="Z119" s="1320"/>
    </row>
    <row r="120" spans="1:26" ht="18.75" customHeight="1">
      <c r="A120" s="1320"/>
      <c r="B120" s="1345"/>
      <c r="C120" s="1320"/>
      <c r="D120" s="1345"/>
      <c r="E120" s="1320"/>
      <c r="F120" s="1320"/>
      <c r="G120" s="1320"/>
      <c r="H120" s="1320"/>
      <c r="I120" s="1320"/>
      <c r="J120" s="1320"/>
      <c r="K120" s="1320"/>
      <c r="L120" s="1320"/>
      <c r="M120" s="1320"/>
      <c r="N120" s="1320"/>
      <c r="O120" s="1320"/>
      <c r="P120" s="1320"/>
      <c r="Q120" s="1320"/>
      <c r="R120" s="1320"/>
      <c r="S120" s="1320"/>
      <c r="T120" s="1320"/>
      <c r="U120" s="1320"/>
      <c r="V120" s="1320"/>
      <c r="W120" s="1320"/>
      <c r="X120" s="1320"/>
      <c r="Y120" s="1320"/>
      <c r="Z120" s="1320"/>
    </row>
    <row r="121" spans="1:26" ht="18.75" customHeight="1">
      <c r="A121" s="1320"/>
      <c r="B121" s="1345"/>
      <c r="C121" s="1320"/>
      <c r="D121" s="1345"/>
      <c r="E121" s="1320"/>
      <c r="F121" s="1320"/>
      <c r="G121" s="1320"/>
      <c r="H121" s="1320"/>
      <c r="I121" s="1320"/>
      <c r="J121" s="1320"/>
      <c r="K121" s="1320"/>
      <c r="L121" s="1320"/>
      <c r="M121" s="1320"/>
      <c r="N121" s="1320"/>
      <c r="O121" s="1320"/>
      <c r="P121" s="1320"/>
      <c r="Q121" s="1320"/>
      <c r="R121" s="1320"/>
      <c r="S121" s="1320"/>
      <c r="T121" s="1320"/>
      <c r="U121" s="1320"/>
      <c r="V121" s="1320"/>
      <c r="W121" s="1320"/>
      <c r="X121" s="1320"/>
      <c r="Y121" s="1320"/>
      <c r="Z121" s="1320"/>
    </row>
    <row r="122" spans="1:26" ht="18.75" customHeight="1">
      <c r="A122" s="1320"/>
      <c r="B122" s="1345"/>
      <c r="C122" s="1320"/>
      <c r="D122" s="1345"/>
      <c r="E122" s="1320"/>
      <c r="F122" s="1320"/>
      <c r="G122" s="1320"/>
      <c r="H122" s="1320"/>
      <c r="I122" s="1320"/>
      <c r="J122" s="1320"/>
      <c r="K122" s="1320"/>
      <c r="L122" s="1320"/>
      <c r="M122" s="1320"/>
      <c r="N122" s="1320"/>
      <c r="O122" s="1320"/>
      <c r="P122" s="1320"/>
      <c r="Q122" s="1320"/>
      <c r="R122" s="1320"/>
      <c r="S122" s="1320"/>
      <c r="T122" s="1320"/>
      <c r="U122" s="1320"/>
      <c r="V122" s="1320"/>
      <c r="W122" s="1320"/>
      <c r="X122" s="1320"/>
      <c r="Y122" s="1320"/>
      <c r="Z122" s="1320"/>
    </row>
    <row r="123" spans="1:26" ht="18.75" customHeight="1">
      <c r="A123" s="1320"/>
      <c r="B123" s="1345"/>
      <c r="C123" s="1320"/>
      <c r="D123" s="1345"/>
      <c r="E123" s="1320"/>
      <c r="F123" s="1320"/>
      <c r="G123" s="1320"/>
      <c r="H123" s="1320"/>
      <c r="I123" s="1320"/>
      <c r="J123" s="1320"/>
      <c r="K123" s="1320"/>
      <c r="L123" s="1320"/>
      <c r="M123" s="1320"/>
      <c r="N123" s="1320"/>
      <c r="O123" s="1320"/>
      <c r="P123" s="1320"/>
      <c r="Q123" s="1320"/>
      <c r="R123" s="1320"/>
      <c r="S123" s="1320"/>
      <c r="T123" s="1320"/>
      <c r="U123" s="1320"/>
      <c r="V123" s="1320"/>
      <c r="W123" s="1320"/>
      <c r="X123" s="1320"/>
      <c r="Y123" s="1320"/>
      <c r="Z123" s="1320"/>
    </row>
    <row r="124" spans="1:26" ht="18.75" customHeight="1">
      <c r="A124" s="1320"/>
      <c r="B124" s="1345"/>
      <c r="C124" s="1320"/>
      <c r="D124" s="1345"/>
      <c r="E124" s="1320"/>
      <c r="F124" s="1320"/>
      <c r="G124" s="1320"/>
      <c r="H124" s="1320"/>
      <c r="I124" s="1320"/>
      <c r="J124" s="1320"/>
      <c r="K124" s="1320"/>
      <c r="L124" s="1320"/>
      <c r="M124" s="1320"/>
      <c r="N124" s="1320"/>
      <c r="O124" s="1320"/>
      <c r="P124" s="1320"/>
      <c r="Q124" s="1320"/>
      <c r="R124" s="1320"/>
      <c r="S124" s="1320"/>
      <c r="T124" s="1320"/>
      <c r="U124" s="1320"/>
      <c r="V124" s="1320"/>
      <c r="W124" s="1320"/>
      <c r="X124" s="1320"/>
      <c r="Y124" s="1320"/>
      <c r="Z124" s="1320"/>
    </row>
    <row r="125" spans="1:26" ht="18.75" customHeight="1">
      <c r="A125" s="1320"/>
      <c r="B125" s="1345"/>
      <c r="C125" s="1320"/>
      <c r="D125" s="1345"/>
      <c r="E125" s="1320"/>
      <c r="F125" s="1320"/>
      <c r="G125" s="1320"/>
      <c r="H125" s="1320"/>
      <c r="I125" s="1320"/>
      <c r="J125" s="1320"/>
      <c r="K125" s="1320"/>
      <c r="L125" s="1320"/>
      <c r="M125" s="1320"/>
      <c r="N125" s="1320"/>
      <c r="O125" s="1320"/>
      <c r="P125" s="1320"/>
      <c r="Q125" s="1320"/>
      <c r="R125" s="1320"/>
      <c r="S125" s="1320"/>
      <c r="T125" s="1320"/>
      <c r="U125" s="1320"/>
      <c r="V125" s="1320"/>
      <c r="W125" s="1320"/>
      <c r="X125" s="1320"/>
      <c r="Y125" s="1320"/>
      <c r="Z125" s="1320"/>
    </row>
    <row r="126" spans="1:26" ht="18.75" customHeight="1">
      <c r="A126" s="1320"/>
      <c r="B126" s="1345"/>
      <c r="C126" s="1320"/>
      <c r="D126" s="1345"/>
      <c r="E126" s="1320"/>
      <c r="F126" s="1320"/>
      <c r="G126" s="1320"/>
      <c r="H126" s="1320"/>
      <c r="I126" s="1320"/>
      <c r="J126" s="1320"/>
      <c r="K126" s="1320"/>
      <c r="L126" s="1320"/>
      <c r="M126" s="1320"/>
      <c r="N126" s="1320"/>
      <c r="O126" s="1320"/>
      <c r="P126" s="1320"/>
      <c r="Q126" s="1320"/>
      <c r="R126" s="1320"/>
      <c r="S126" s="1320"/>
      <c r="T126" s="1320"/>
      <c r="U126" s="1320"/>
      <c r="V126" s="1320"/>
      <c r="W126" s="1320"/>
      <c r="X126" s="1320"/>
      <c r="Y126" s="1320"/>
      <c r="Z126" s="1320"/>
    </row>
    <row r="127" spans="1:26" ht="18.75" customHeight="1">
      <c r="A127" s="1320"/>
      <c r="B127" s="1345"/>
      <c r="C127" s="1320"/>
      <c r="D127" s="1345"/>
      <c r="E127" s="1320"/>
      <c r="F127" s="1320"/>
      <c r="G127" s="1320"/>
      <c r="H127" s="1320"/>
      <c r="I127" s="1320"/>
      <c r="J127" s="1320"/>
      <c r="K127" s="1320"/>
      <c r="L127" s="1320"/>
      <c r="M127" s="1320"/>
      <c r="N127" s="1320"/>
      <c r="O127" s="1320"/>
      <c r="P127" s="1320"/>
      <c r="Q127" s="1320"/>
      <c r="R127" s="1320"/>
      <c r="S127" s="1320"/>
      <c r="T127" s="1320"/>
      <c r="U127" s="1320"/>
      <c r="V127" s="1320"/>
      <c r="W127" s="1320"/>
      <c r="X127" s="1320"/>
      <c r="Y127" s="1320"/>
      <c r="Z127" s="1320"/>
    </row>
    <row r="128" spans="1:26" ht="18.75" customHeight="1">
      <c r="A128" s="1320"/>
      <c r="B128" s="1345"/>
      <c r="C128" s="1320"/>
      <c r="D128" s="1345"/>
      <c r="E128" s="1320"/>
      <c r="F128" s="1320"/>
      <c r="G128" s="1320"/>
      <c r="H128" s="1320"/>
      <c r="I128" s="1320"/>
      <c r="J128" s="1320"/>
      <c r="K128" s="1320"/>
      <c r="L128" s="1320"/>
      <c r="M128" s="1320"/>
      <c r="N128" s="1320"/>
      <c r="O128" s="1320"/>
      <c r="P128" s="1320"/>
      <c r="Q128" s="1320"/>
      <c r="R128" s="1320"/>
      <c r="S128" s="1320"/>
      <c r="T128" s="1320"/>
      <c r="U128" s="1320"/>
      <c r="V128" s="1320"/>
      <c r="W128" s="1320"/>
      <c r="X128" s="1320"/>
      <c r="Y128" s="1320"/>
      <c r="Z128" s="1320"/>
    </row>
    <row r="129" spans="1:26" ht="18.75" customHeight="1">
      <c r="A129" s="1320"/>
      <c r="B129" s="1345"/>
      <c r="C129" s="1320"/>
      <c r="D129" s="1345"/>
      <c r="E129" s="1320"/>
      <c r="F129" s="1320"/>
      <c r="G129" s="1320"/>
      <c r="H129" s="1320"/>
      <c r="I129" s="1320"/>
      <c r="J129" s="1320"/>
      <c r="K129" s="1320"/>
      <c r="L129" s="1320"/>
      <c r="M129" s="1320"/>
      <c r="N129" s="1320"/>
      <c r="O129" s="1320"/>
      <c r="P129" s="1320"/>
      <c r="Q129" s="1320"/>
      <c r="R129" s="1320"/>
      <c r="S129" s="1320"/>
      <c r="T129" s="1320"/>
      <c r="U129" s="1320"/>
      <c r="V129" s="1320"/>
      <c r="W129" s="1320"/>
      <c r="X129" s="1320"/>
      <c r="Y129" s="1320"/>
      <c r="Z129" s="1320"/>
    </row>
    <row r="130" spans="1:26" ht="18.75" customHeight="1">
      <c r="A130" s="1320"/>
      <c r="B130" s="1345"/>
      <c r="C130" s="1320"/>
      <c r="D130" s="1345"/>
      <c r="E130" s="1320"/>
      <c r="F130" s="1320"/>
      <c r="G130" s="1320"/>
      <c r="H130" s="1320"/>
      <c r="I130" s="1320"/>
      <c r="J130" s="1320"/>
      <c r="K130" s="1320"/>
      <c r="L130" s="1320"/>
      <c r="M130" s="1320"/>
      <c r="N130" s="1320"/>
      <c r="O130" s="1320"/>
      <c r="P130" s="1320"/>
      <c r="Q130" s="1320"/>
      <c r="R130" s="1320"/>
      <c r="S130" s="1320"/>
      <c r="T130" s="1320"/>
      <c r="U130" s="1320"/>
      <c r="V130" s="1320"/>
      <c r="W130" s="1320"/>
      <c r="X130" s="1320"/>
      <c r="Y130" s="1320"/>
      <c r="Z130" s="1320"/>
    </row>
    <row r="131" spans="1:26" ht="18.75" customHeight="1">
      <c r="A131" s="1320"/>
      <c r="B131" s="1345"/>
      <c r="C131" s="1320"/>
      <c r="D131" s="1345"/>
      <c r="E131" s="1320"/>
      <c r="F131" s="1320"/>
      <c r="G131" s="1320"/>
      <c r="H131" s="1320"/>
      <c r="I131" s="1320"/>
      <c r="J131" s="1320"/>
      <c r="K131" s="1320"/>
      <c r="L131" s="1320"/>
      <c r="M131" s="1320"/>
      <c r="N131" s="1320"/>
      <c r="O131" s="1320"/>
      <c r="P131" s="1320"/>
      <c r="Q131" s="1320"/>
      <c r="R131" s="1320"/>
      <c r="S131" s="1320"/>
      <c r="T131" s="1320"/>
      <c r="U131" s="1320"/>
      <c r="V131" s="1320"/>
      <c r="W131" s="1320"/>
      <c r="X131" s="1320"/>
      <c r="Y131" s="1320"/>
      <c r="Z131" s="1320"/>
    </row>
    <row r="132" spans="1:26" ht="18.75" customHeight="1">
      <c r="A132" s="1320"/>
      <c r="B132" s="1345"/>
      <c r="C132" s="1320"/>
      <c r="D132" s="1345"/>
      <c r="E132" s="1320"/>
      <c r="F132" s="1320"/>
      <c r="G132" s="1320"/>
      <c r="H132" s="1320"/>
      <c r="I132" s="1320"/>
      <c r="J132" s="1320"/>
      <c r="K132" s="1320"/>
      <c r="L132" s="1320"/>
      <c r="M132" s="1320"/>
      <c r="N132" s="1320"/>
      <c r="O132" s="1320"/>
      <c r="P132" s="1320"/>
      <c r="Q132" s="1320"/>
      <c r="R132" s="1320"/>
      <c r="S132" s="1320"/>
      <c r="T132" s="1320"/>
      <c r="U132" s="1320"/>
      <c r="V132" s="1320"/>
      <c r="W132" s="1320"/>
      <c r="X132" s="1320"/>
      <c r="Y132" s="1320"/>
      <c r="Z132" s="1320"/>
    </row>
    <row r="133" spans="1:26" ht="18.75" customHeight="1">
      <c r="A133" s="1320"/>
      <c r="B133" s="1345"/>
      <c r="C133" s="1320"/>
      <c r="D133" s="1345"/>
      <c r="E133" s="1320"/>
      <c r="F133" s="1320"/>
      <c r="G133" s="1320"/>
      <c r="H133" s="1320"/>
      <c r="I133" s="1320"/>
      <c r="J133" s="1320"/>
      <c r="K133" s="1320"/>
      <c r="L133" s="1320"/>
      <c r="M133" s="1320"/>
      <c r="N133" s="1320"/>
      <c r="O133" s="1320"/>
      <c r="P133" s="1320"/>
      <c r="Q133" s="1320"/>
      <c r="R133" s="1320"/>
      <c r="S133" s="1320"/>
      <c r="T133" s="1320"/>
      <c r="U133" s="1320"/>
      <c r="V133" s="1320"/>
      <c r="W133" s="1320"/>
      <c r="X133" s="1320"/>
      <c r="Y133" s="1320"/>
      <c r="Z133" s="1320"/>
    </row>
    <row r="134" spans="1:26" ht="18.75" customHeight="1">
      <c r="A134" s="1320"/>
      <c r="B134" s="1345"/>
      <c r="C134" s="1320"/>
      <c r="D134" s="1345"/>
      <c r="E134" s="1320"/>
      <c r="F134" s="1320"/>
      <c r="G134" s="1320"/>
      <c r="H134" s="1320"/>
      <c r="I134" s="1320"/>
      <c r="J134" s="1320"/>
      <c r="K134" s="1320"/>
      <c r="L134" s="1320"/>
      <c r="M134" s="1320"/>
      <c r="N134" s="1320"/>
      <c r="O134" s="1320"/>
      <c r="P134" s="1320"/>
      <c r="Q134" s="1320"/>
      <c r="R134" s="1320"/>
      <c r="S134" s="1320"/>
      <c r="T134" s="1320"/>
      <c r="U134" s="1320"/>
      <c r="V134" s="1320"/>
      <c r="W134" s="1320"/>
      <c r="X134" s="1320"/>
      <c r="Y134" s="1320"/>
      <c r="Z134" s="1320"/>
    </row>
    <row r="135" spans="1:26" ht="18.75" customHeight="1">
      <c r="A135" s="1320"/>
      <c r="B135" s="1345"/>
      <c r="C135" s="1320"/>
      <c r="D135" s="1345"/>
      <c r="E135" s="1320"/>
      <c r="F135" s="1320"/>
      <c r="G135" s="1320"/>
      <c r="H135" s="1320"/>
      <c r="I135" s="1320"/>
      <c r="J135" s="1320"/>
      <c r="K135" s="1320"/>
      <c r="L135" s="1320"/>
      <c r="M135" s="1320"/>
      <c r="N135" s="1320"/>
      <c r="O135" s="1320"/>
      <c r="P135" s="1320"/>
      <c r="Q135" s="1320"/>
      <c r="R135" s="1320"/>
      <c r="S135" s="1320"/>
      <c r="T135" s="1320"/>
      <c r="U135" s="1320"/>
      <c r="V135" s="1320"/>
      <c r="W135" s="1320"/>
      <c r="X135" s="1320"/>
      <c r="Y135" s="1320"/>
      <c r="Z135" s="1320"/>
    </row>
    <row r="136" spans="1:26" ht="18.75" customHeight="1">
      <c r="A136" s="1320"/>
      <c r="B136" s="1345"/>
      <c r="C136" s="1320"/>
      <c r="D136" s="1345"/>
      <c r="E136" s="1320"/>
      <c r="F136" s="1320"/>
      <c r="G136" s="1320"/>
      <c r="H136" s="1320"/>
      <c r="I136" s="1320"/>
      <c r="J136" s="1320"/>
      <c r="K136" s="1320"/>
      <c r="L136" s="1320"/>
      <c r="M136" s="1320"/>
      <c r="N136" s="1320"/>
      <c r="O136" s="1320"/>
      <c r="P136" s="1320"/>
      <c r="Q136" s="1320"/>
      <c r="R136" s="1320"/>
      <c r="S136" s="1320"/>
      <c r="T136" s="1320"/>
      <c r="U136" s="1320"/>
      <c r="V136" s="1320"/>
      <c r="W136" s="1320"/>
      <c r="X136" s="1320"/>
      <c r="Y136" s="1320"/>
      <c r="Z136" s="1320"/>
    </row>
    <row r="137" spans="1:26" ht="18.75" customHeight="1">
      <c r="A137" s="1320"/>
      <c r="B137" s="1345"/>
      <c r="C137" s="1320"/>
      <c r="D137" s="1345"/>
      <c r="E137" s="1320"/>
      <c r="F137" s="1320"/>
      <c r="G137" s="1320"/>
      <c r="H137" s="1320"/>
      <c r="I137" s="1320"/>
      <c r="J137" s="1320"/>
      <c r="K137" s="1320"/>
      <c r="L137" s="1320"/>
      <c r="M137" s="1320"/>
      <c r="N137" s="1320"/>
      <c r="O137" s="1320"/>
      <c r="P137" s="1320"/>
      <c r="Q137" s="1320"/>
      <c r="R137" s="1320"/>
      <c r="S137" s="1320"/>
      <c r="T137" s="1320"/>
      <c r="U137" s="1320"/>
      <c r="V137" s="1320"/>
      <c r="W137" s="1320"/>
      <c r="X137" s="1320"/>
      <c r="Y137" s="1320"/>
      <c r="Z137" s="1320"/>
    </row>
    <row r="138" spans="1:26" ht="18.75" customHeight="1">
      <c r="A138" s="1320"/>
      <c r="B138" s="1345"/>
      <c r="C138" s="1320"/>
      <c r="D138" s="1345"/>
      <c r="E138" s="1320"/>
      <c r="F138" s="1320"/>
      <c r="G138" s="1320"/>
      <c r="H138" s="1320"/>
      <c r="I138" s="1320"/>
      <c r="J138" s="1320"/>
      <c r="K138" s="1320"/>
      <c r="L138" s="1320"/>
      <c r="M138" s="1320"/>
      <c r="N138" s="1320"/>
      <c r="O138" s="1320"/>
      <c r="P138" s="1320"/>
      <c r="Q138" s="1320"/>
      <c r="R138" s="1320"/>
      <c r="S138" s="1320"/>
      <c r="T138" s="1320"/>
      <c r="U138" s="1320"/>
      <c r="V138" s="1320"/>
      <c r="W138" s="1320"/>
      <c r="X138" s="1320"/>
      <c r="Y138" s="1320"/>
      <c r="Z138" s="1320"/>
    </row>
    <row r="139" spans="1:26" ht="18.75" customHeight="1">
      <c r="A139" s="1320"/>
      <c r="B139" s="1345"/>
      <c r="C139" s="1320"/>
      <c r="D139" s="1345"/>
      <c r="E139" s="1320"/>
      <c r="F139" s="1320"/>
      <c r="G139" s="1320"/>
      <c r="H139" s="1320"/>
      <c r="I139" s="1320"/>
      <c r="J139" s="1320"/>
      <c r="K139" s="1320"/>
      <c r="L139" s="1320"/>
      <c r="M139" s="1320"/>
      <c r="N139" s="1320"/>
      <c r="O139" s="1320"/>
      <c r="P139" s="1320"/>
      <c r="Q139" s="1320"/>
      <c r="R139" s="1320"/>
      <c r="S139" s="1320"/>
      <c r="T139" s="1320"/>
      <c r="U139" s="1320"/>
      <c r="V139" s="1320"/>
      <c r="W139" s="1320"/>
      <c r="X139" s="1320"/>
      <c r="Y139" s="1320"/>
      <c r="Z139" s="1320"/>
    </row>
    <row r="140" spans="1:26" ht="18.75" customHeight="1">
      <c r="A140" s="1320"/>
      <c r="B140" s="1345"/>
      <c r="C140" s="1320"/>
      <c r="D140" s="1345"/>
      <c r="E140" s="1320"/>
      <c r="F140" s="1320"/>
      <c r="G140" s="1320"/>
      <c r="H140" s="1320"/>
      <c r="I140" s="1320"/>
      <c r="J140" s="1320"/>
      <c r="K140" s="1320"/>
      <c r="L140" s="1320"/>
      <c r="M140" s="1320"/>
      <c r="N140" s="1320"/>
      <c r="O140" s="1320"/>
      <c r="P140" s="1320"/>
      <c r="Q140" s="1320"/>
      <c r="R140" s="1320"/>
      <c r="S140" s="1320"/>
      <c r="T140" s="1320"/>
      <c r="U140" s="1320"/>
      <c r="V140" s="1320"/>
      <c r="W140" s="1320"/>
      <c r="X140" s="1320"/>
      <c r="Y140" s="1320"/>
      <c r="Z140" s="1320"/>
    </row>
    <row r="141" spans="1:26" ht="18.75" customHeight="1">
      <c r="A141" s="1320"/>
      <c r="B141" s="1345"/>
      <c r="C141" s="1320"/>
      <c r="D141" s="1345"/>
      <c r="E141" s="1320"/>
      <c r="F141" s="1320"/>
      <c r="G141" s="1320"/>
      <c r="H141" s="1320"/>
      <c r="I141" s="1320"/>
      <c r="J141" s="1320"/>
      <c r="K141" s="1320"/>
      <c r="L141" s="1320"/>
      <c r="M141" s="1320"/>
      <c r="N141" s="1320"/>
      <c r="O141" s="1320"/>
      <c r="P141" s="1320"/>
      <c r="Q141" s="1320"/>
      <c r="R141" s="1320"/>
      <c r="S141" s="1320"/>
      <c r="T141" s="1320"/>
      <c r="U141" s="1320"/>
      <c r="V141" s="1320"/>
      <c r="W141" s="1320"/>
      <c r="X141" s="1320"/>
      <c r="Y141" s="1320"/>
      <c r="Z141" s="1320"/>
    </row>
    <row r="142" spans="1:26" ht="18.75" customHeight="1">
      <c r="A142" s="1320"/>
      <c r="B142" s="1345"/>
      <c r="C142" s="1320"/>
      <c r="D142" s="1345"/>
      <c r="E142" s="1320"/>
      <c r="F142" s="1320"/>
      <c r="G142" s="1320"/>
      <c r="H142" s="1320"/>
      <c r="I142" s="1320"/>
      <c r="J142" s="1320"/>
      <c r="K142" s="1320"/>
      <c r="L142" s="1320"/>
      <c r="M142" s="1320"/>
      <c r="N142" s="1320"/>
      <c r="O142" s="1320"/>
      <c r="P142" s="1320"/>
      <c r="Q142" s="1320"/>
      <c r="R142" s="1320"/>
      <c r="S142" s="1320"/>
      <c r="T142" s="1320"/>
      <c r="U142" s="1320"/>
      <c r="V142" s="1320"/>
      <c r="W142" s="1320"/>
      <c r="X142" s="1320"/>
      <c r="Y142" s="1320"/>
      <c r="Z142" s="1320"/>
    </row>
    <row r="143" spans="1:26" ht="18.75" customHeight="1">
      <c r="A143" s="1320"/>
      <c r="B143" s="1345"/>
      <c r="C143" s="1320"/>
      <c r="D143" s="1345"/>
      <c r="E143" s="1320"/>
      <c r="F143" s="1320"/>
      <c r="G143" s="1320"/>
      <c r="H143" s="1320"/>
      <c r="I143" s="1320"/>
      <c r="J143" s="1320"/>
      <c r="K143" s="1320"/>
      <c r="L143" s="1320"/>
      <c r="M143" s="1320"/>
      <c r="N143" s="1320"/>
      <c r="O143" s="1320"/>
      <c r="P143" s="1320"/>
      <c r="Q143" s="1320"/>
      <c r="R143" s="1320"/>
      <c r="S143" s="1320"/>
      <c r="T143" s="1320"/>
      <c r="U143" s="1320"/>
      <c r="V143" s="1320"/>
      <c r="W143" s="1320"/>
      <c r="X143" s="1320"/>
      <c r="Y143" s="1320"/>
      <c r="Z143" s="1320"/>
    </row>
    <row r="144" spans="1:26" ht="18.75" customHeight="1">
      <c r="A144" s="1320"/>
      <c r="B144" s="1345"/>
      <c r="C144" s="1320"/>
      <c r="D144" s="1345"/>
      <c r="E144" s="1320"/>
      <c r="F144" s="1320"/>
      <c r="G144" s="1320"/>
      <c r="H144" s="1320"/>
      <c r="I144" s="1320"/>
      <c r="J144" s="1320"/>
      <c r="K144" s="1320"/>
      <c r="L144" s="1320"/>
      <c r="M144" s="1320"/>
      <c r="N144" s="1320"/>
      <c r="O144" s="1320"/>
      <c r="P144" s="1320"/>
      <c r="Q144" s="1320"/>
      <c r="R144" s="1320"/>
      <c r="S144" s="1320"/>
      <c r="T144" s="1320"/>
      <c r="U144" s="1320"/>
      <c r="V144" s="1320"/>
      <c r="W144" s="1320"/>
      <c r="X144" s="1320"/>
      <c r="Y144" s="1320"/>
      <c r="Z144" s="1320"/>
    </row>
    <row r="145" spans="1:26" ht="18.75" customHeight="1">
      <c r="A145" s="1320"/>
      <c r="B145" s="1345"/>
      <c r="C145" s="1320"/>
      <c r="D145" s="1345"/>
      <c r="E145" s="1320"/>
      <c r="F145" s="1320"/>
      <c r="G145" s="1320"/>
      <c r="H145" s="1320"/>
      <c r="I145" s="1320"/>
      <c r="J145" s="1320"/>
      <c r="K145" s="1320"/>
      <c r="L145" s="1320"/>
      <c r="M145" s="1320"/>
      <c r="N145" s="1320"/>
      <c r="O145" s="1320"/>
      <c r="P145" s="1320"/>
      <c r="Q145" s="1320"/>
      <c r="R145" s="1320"/>
      <c r="S145" s="1320"/>
      <c r="T145" s="1320"/>
      <c r="U145" s="1320"/>
      <c r="V145" s="1320"/>
      <c r="W145" s="1320"/>
      <c r="X145" s="1320"/>
      <c r="Y145" s="1320"/>
      <c r="Z145" s="1320"/>
    </row>
    <row r="146" spans="1:26" ht="18.75" customHeight="1">
      <c r="A146" s="1320"/>
      <c r="B146" s="1345"/>
      <c r="C146" s="1320"/>
      <c r="D146" s="1345"/>
      <c r="E146" s="1320"/>
      <c r="F146" s="1320"/>
      <c r="G146" s="1320"/>
      <c r="H146" s="1320"/>
      <c r="I146" s="1320"/>
      <c r="J146" s="1320"/>
      <c r="K146" s="1320"/>
      <c r="L146" s="1320"/>
      <c r="M146" s="1320"/>
      <c r="N146" s="1320"/>
      <c r="O146" s="1320"/>
      <c r="P146" s="1320"/>
      <c r="Q146" s="1320"/>
      <c r="R146" s="1320"/>
      <c r="S146" s="1320"/>
      <c r="T146" s="1320"/>
      <c r="U146" s="1320"/>
      <c r="V146" s="1320"/>
      <c r="W146" s="1320"/>
      <c r="X146" s="1320"/>
      <c r="Y146" s="1320"/>
      <c r="Z146" s="1320"/>
    </row>
    <row r="147" spans="1:26" ht="18.75" customHeight="1">
      <c r="A147" s="1320"/>
      <c r="B147" s="1345"/>
      <c r="C147" s="1320"/>
      <c r="D147" s="1345"/>
      <c r="E147" s="1320"/>
      <c r="F147" s="1320"/>
      <c r="G147" s="1320"/>
      <c r="H147" s="1320"/>
      <c r="I147" s="1320"/>
      <c r="J147" s="1320"/>
      <c r="K147" s="1320"/>
      <c r="L147" s="1320"/>
      <c r="M147" s="1320"/>
      <c r="N147" s="1320"/>
      <c r="O147" s="1320"/>
      <c r="P147" s="1320"/>
      <c r="Q147" s="1320"/>
      <c r="R147" s="1320"/>
      <c r="S147" s="1320"/>
      <c r="T147" s="1320"/>
      <c r="U147" s="1320"/>
      <c r="V147" s="1320"/>
      <c r="W147" s="1320"/>
      <c r="X147" s="1320"/>
      <c r="Y147" s="1320"/>
      <c r="Z147" s="1320"/>
    </row>
    <row r="148" spans="1:26" ht="18.75" customHeight="1">
      <c r="A148" s="1320"/>
      <c r="B148" s="1345"/>
      <c r="C148" s="1320"/>
      <c r="D148" s="1345"/>
      <c r="E148" s="1320"/>
      <c r="F148" s="1320"/>
      <c r="G148" s="1320"/>
      <c r="H148" s="1320"/>
      <c r="I148" s="1320"/>
      <c r="J148" s="1320"/>
      <c r="K148" s="1320"/>
      <c r="L148" s="1320"/>
      <c r="M148" s="1320"/>
      <c r="N148" s="1320"/>
      <c r="O148" s="1320"/>
      <c r="P148" s="1320"/>
      <c r="Q148" s="1320"/>
      <c r="R148" s="1320"/>
      <c r="S148" s="1320"/>
      <c r="T148" s="1320"/>
      <c r="U148" s="1320"/>
      <c r="V148" s="1320"/>
      <c r="W148" s="1320"/>
      <c r="X148" s="1320"/>
      <c r="Y148" s="1320"/>
      <c r="Z148" s="1320"/>
    </row>
    <row r="149" spans="1:26" ht="18.75" customHeight="1">
      <c r="A149" s="1320"/>
      <c r="B149" s="1345"/>
      <c r="C149" s="1320"/>
      <c r="D149" s="1345"/>
      <c r="E149" s="1320"/>
      <c r="F149" s="1320"/>
      <c r="G149" s="1320"/>
      <c r="H149" s="1320"/>
      <c r="I149" s="1320"/>
      <c r="J149" s="1320"/>
      <c r="K149" s="1320"/>
      <c r="L149" s="1320"/>
      <c r="M149" s="1320"/>
      <c r="N149" s="1320"/>
      <c r="O149" s="1320"/>
      <c r="P149" s="1320"/>
      <c r="Q149" s="1320"/>
      <c r="R149" s="1320"/>
      <c r="S149" s="1320"/>
      <c r="T149" s="1320"/>
      <c r="U149" s="1320"/>
      <c r="V149" s="1320"/>
      <c r="W149" s="1320"/>
      <c r="X149" s="1320"/>
      <c r="Y149" s="1320"/>
      <c r="Z149" s="1320"/>
    </row>
    <row r="150" spans="1:26" ht="18.75" customHeight="1">
      <c r="A150" s="1320"/>
      <c r="B150" s="1345"/>
      <c r="C150" s="1320"/>
      <c r="D150" s="1345"/>
      <c r="E150" s="1320"/>
      <c r="F150" s="1320"/>
      <c r="G150" s="1320"/>
      <c r="H150" s="1320"/>
      <c r="I150" s="1320"/>
      <c r="J150" s="1320"/>
      <c r="K150" s="1320"/>
      <c r="L150" s="1320"/>
      <c r="M150" s="1320"/>
      <c r="N150" s="1320"/>
      <c r="O150" s="1320"/>
      <c r="P150" s="1320"/>
      <c r="Q150" s="1320"/>
      <c r="R150" s="1320"/>
      <c r="S150" s="1320"/>
      <c r="T150" s="1320"/>
      <c r="U150" s="1320"/>
      <c r="V150" s="1320"/>
      <c r="W150" s="1320"/>
      <c r="X150" s="1320"/>
      <c r="Y150" s="1320"/>
      <c r="Z150" s="1320"/>
    </row>
    <row r="151" spans="1:26" ht="18.75" customHeight="1">
      <c r="A151" s="1320"/>
      <c r="B151" s="1345"/>
      <c r="C151" s="1320"/>
      <c r="D151" s="1345"/>
      <c r="E151" s="1320"/>
      <c r="F151" s="1320"/>
      <c r="G151" s="1320"/>
      <c r="H151" s="1320"/>
      <c r="I151" s="1320"/>
      <c r="J151" s="1320"/>
      <c r="K151" s="1320"/>
      <c r="L151" s="1320"/>
      <c r="M151" s="1320"/>
      <c r="N151" s="1320"/>
      <c r="O151" s="1320"/>
      <c r="P151" s="1320"/>
      <c r="Q151" s="1320"/>
      <c r="R151" s="1320"/>
      <c r="S151" s="1320"/>
      <c r="T151" s="1320"/>
      <c r="U151" s="1320"/>
      <c r="V151" s="1320"/>
      <c r="W151" s="1320"/>
      <c r="X151" s="1320"/>
      <c r="Y151" s="1320"/>
      <c r="Z151" s="1320"/>
    </row>
    <row r="152" spans="1:26" ht="18.75" customHeight="1">
      <c r="A152" s="1320"/>
      <c r="B152" s="1345"/>
      <c r="C152" s="1320"/>
      <c r="D152" s="1345"/>
      <c r="E152" s="1320"/>
      <c r="F152" s="1320"/>
      <c r="G152" s="1320"/>
      <c r="H152" s="1320"/>
      <c r="I152" s="1320"/>
      <c r="J152" s="1320"/>
      <c r="K152" s="1320"/>
      <c r="L152" s="1320"/>
      <c r="M152" s="1320"/>
      <c r="N152" s="1320"/>
      <c r="O152" s="1320"/>
      <c r="P152" s="1320"/>
      <c r="Q152" s="1320"/>
      <c r="R152" s="1320"/>
      <c r="S152" s="1320"/>
      <c r="T152" s="1320"/>
      <c r="U152" s="1320"/>
      <c r="V152" s="1320"/>
      <c r="W152" s="1320"/>
      <c r="X152" s="1320"/>
      <c r="Y152" s="1320"/>
      <c r="Z152" s="1320"/>
    </row>
    <row r="153" spans="1:26" ht="18.75" customHeight="1">
      <c r="A153" s="1320"/>
      <c r="B153" s="1345"/>
      <c r="C153" s="1320"/>
      <c r="D153" s="1345"/>
      <c r="E153" s="1320"/>
      <c r="F153" s="1320"/>
      <c r="G153" s="1320"/>
      <c r="H153" s="1320"/>
      <c r="I153" s="1320"/>
      <c r="J153" s="1320"/>
      <c r="K153" s="1320"/>
      <c r="L153" s="1320"/>
      <c r="M153" s="1320"/>
      <c r="N153" s="1320"/>
      <c r="O153" s="1320"/>
      <c r="P153" s="1320"/>
      <c r="Q153" s="1320"/>
      <c r="R153" s="1320"/>
      <c r="S153" s="1320"/>
      <c r="T153" s="1320"/>
      <c r="U153" s="1320"/>
      <c r="V153" s="1320"/>
      <c r="W153" s="1320"/>
      <c r="X153" s="1320"/>
      <c r="Y153" s="1320"/>
      <c r="Z153" s="1320"/>
    </row>
    <row r="154" spans="1:26" ht="18.75" customHeight="1">
      <c r="A154" s="1320"/>
      <c r="B154" s="1345"/>
      <c r="C154" s="1320"/>
      <c r="D154" s="1345"/>
      <c r="E154" s="1320"/>
      <c r="F154" s="1320"/>
      <c r="G154" s="1320"/>
      <c r="H154" s="1320"/>
      <c r="I154" s="1320"/>
      <c r="J154" s="1320"/>
      <c r="K154" s="1320"/>
      <c r="L154" s="1320"/>
      <c r="M154" s="1320"/>
      <c r="N154" s="1320"/>
      <c r="O154" s="1320"/>
      <c r="P154" s="1320"/>
      <c r="Q154" s="1320"/>
      <c r="R154" s="1320"/>
      <c r="S154" s="1320"/>
      <c r="T154" s="1320"/>
      <c r="U154" s="1320"/>
      <c r="V154" s="1320"/>
      <c r="W154" s="1320"/>
      <c r="X154" s="1320"/>
      <c r="Y154" s="1320"/>
      <c r="Z154" s="1320"/>
    </row>
    <row r="155" spans="1:26" ht="18.75" customHeight="1">
      <c r="A155" s="1320"/>
      <c r="B155" s="1345"/>
      <c r="C155" s="1320"/>
      <c r="D155" s="1345"/>
      <c r="E155" s="1320"/>
      <c r="F155" s="1320"/>
      <c r="G155" s="1320"/>
      <c r="H155" s="1320"/>
      <c r="I155" s="1320"/>
      <c r="J155" s="1320"/>
      <c r="K155" s="1320"/>
      <c r="L155" s="1320"/>
      <c r="M155" s="1320"/>
      <c r="N155" s="1320"/>
      <c r="O155" s="1320"/>
      <c r="P155" s="1320"/>
      <c r="Q155" s="1320"/>
      <c r="R155" s="1320"/>
      <c r="S155" s="1320"/>
      <c r="T155" s="1320"/>
      <c r="U155" s="1320"/>
      <c r="V155" s="1320"/>
      <c r="W155" s="1320"/>
      <c r="X155" s="1320"/>
      <c r="Y155" s="1320"/>
      <c r="Z155" s="1320"/>
    </row>
    <row r="156" spans="1:26" ht="18.75" customHeight="1">
      <c r="A156" s="1320"/>
      <c r="B156" s="1345"/>
      <c r="C156" s="1320"/>
      <c r="D156" s="1345"/>
      <c r="E156" s="1320"/>
      <c r="F156" s="1320"/>
      <c r="G156" s="1320"/>
      <c r="H156" s="1320"/>
      <c r="I156" s="1320"/>
      <c r="J156" s="1320"/>
      <c r="K156" s="1320"/>
      <c r="L156" s="1320"/>
      <c r="M156" s="1320"/>
      <c r="N156" s="1320"/>
      <c r="O156" s="1320"/>
      <c r="P156" s="1320"/>
      <c r="Q156" s="1320"/>
      <c r="R156" s="1320"/>
      <c r="S156" s="1320"/>
      <c r="T156" s="1320"/>
      <c r="U156" s="1320"/>
      <c r="V156" s="1320"/>
      <c r="W156" s="1320"/>
      <c r="X156" s="1320"/>
      <c r="Y156" s="1320"/>
      <c r="Z156" s="1320"/>
    </row>
    <row r="157" spans="1:26" ht="18.75" customHeight="1">
      <c r="A157" s="1320"/>
      <c r="B157" s="1345"/>
      <c r="C157" s="1320"/>
      <c r="D157" s="1345"/>
      <c r="E157" s="1320"/>
      <c r="F157" s="1320"/>
      <c r="G157" s="1320"/>
      <c r="H157" s="1320"/>
      <c r="I157" s="1320"/>
      <c r="J157" s="1320"/>
      <c r="K157" s="1320"/>
      <c r="L157" s="1320"/>
      <c r="M157" s="1320"/>
      <c r="N157" s="1320"/>
      <c r="O157" s="1320"/>
      <c r="P157" s="1320"/>
      <c r="Q157" s="1320"/>
      <c r="R157" s="1320"/>
      <c r="S157" s="1320"/>
      <c r="T157" s="1320"/>
      <c r="U157" s="1320"/>
      <c r="V157" s="1320"/>
      <c r="W157" s="1320"/>
      <c r="X157" s="1320"/>
      <c r="Y157" s="1320"/>
      <c r="Z157" s="1320"/>
    </row>
    <row r="158" spans="1:26" ht="18.75" customHeight="1">
      <c r="A158" s="1320"/>
      <c r="B158" s="1345"/>
      <c r="C158" s="1320"/>
      <c r="D158" s="1345"/>
      <c r="E158" s="1320"/>
      <c r="F158" s="1320"/>
      <c r="G158" s="1320"/>
      <c r="H158" s="1320"/>
      <c r="I158" s="1320"/>
      <c r="J158" s="1320"/>
      <c r="K158" s="1320"/>
      <c r="L158" s="1320"/>
      <c r="M158" s="1320"/>
      <c r="N158" s="1320"/>
      <c r="O158" s="1320"/>
      <c r="P158" s="1320"/>
      <c r="Q158" s="1320"/>
      <c r="R158" s="1320"/>
      <c r="S158" s="1320"/>
      <c r="T158" s="1320"/>
      <c r="U158" s="1320"/>
      <c r="V158" s="1320"/>
      <c r="W158" s="1320"/>
      <c r="X158" s="1320"/>
      <c r="Y158" s="1320"/>
      <c r="Z158" s="1320"/>
    </row>
    <row r="159" spans="1:26" ht="18.75" customHeight="1">
      <c r="A159" s="1320"/>
      <c r="B159" s="1345"/>
      <c r="C159" s="1320"/>
      <c r="D159" s="1345"/>
      <c r="E159" s="1320"/>
      <c r="F159" s="1320"/>
      <c r="G159" s="1320"/>
      <c r="H159" s="1320"/>
      <c r="I159" s="1320"/>
      <c r="J159" s="1320"/>
      <c r="K159" s="1320"/>
      <c r="L159" s="1320"/>
      <c r="M159" s="1320"/>
      <c r="N159" s="1320"/>
      <c r="O159" s="1320"/>
      <c r="P159" s="1320"/>
      <c r="Q159" s="1320"/>
      <c r="R159" s="1320"/>
      <c r="S159" s="1320"/>
      <c r="T159" s="1320"/>
      <c r="U159" s="1320"/>
      <c r="V159" s="1320"/>
      <c r="W159" s="1320"/>
      <c r="X159" s="1320"/>
      <c r="Y159" s="1320"/>
      <c r="Z159" s="1320"/>
    </row>
    <row r="160" spans="1:26" ht="18.75" customHeight="1">
      <c r="A160" s="1320"/>
      <c r="B160" s="1345"/>
      <c r="C160" s="1320"/>
      <c r="D160" s="1345"/>
      <c r="E160" s="1320"/>
      <c r="F160" s="1320"/>
      <c r="G160" s="1320"/>
      <c r="H160" s="1320"/>
      <c r="I160" s="1320"/>
      <c r="J160" s="1320"/>
      <c r="K160" s="1320"/>
      <c r="L160" s="1320"/>
      <c r="M160" s="1320"/>
      <c r="N160" s="1320"/>
      <c r="O160" s="1320"/>
      <c r="P160" s="1320"/>
      <c r="Q160" s="1320"/>
      <c r="R160" s="1320"/>
      <c r="S160" s="1320"/>
      <c r="T160" s="1320"/>
      <c r="U160" s="1320"/>
      <c r="V160" s="1320"/>
      <c r="W160" s="1320"/>
      <c r="X160" s="1320"/>
      <c r="Y160" s="1320"/>
      <c r="Z160" s="1320"/>
    </row>
    <row r="161" spans="1:26" ht="18.75" customHeight="1">
      <c r="A161" s="1320"/>
      <c r="B161" s="1345"/>
      <c r="C161" s="1320"/>
      <c r="D161" s="1345"/>
      <c r="E161" s="1320"/>
      <c r="F161" s="1320"/>
      <c r="G161" s="1320"/>
      <c r="H161" s="1320"/>
      <c r="I161" s="1320"/>
      <c r="J161" s="1320"/>
      <c r="K161" s="1320"/>
      <c r="L161" s="1320"/>
      <c r="M161" s="1320"/>
      <c r="N161" s="1320"/>
      <c r="O161" s="1320"/>
      <c r="P161" s="1320"/>
      <c r="Q161" s="1320"/>
      <c r="R161" s="1320"/>
      <c r="S161" s="1320"/>
      <c r="T161" s="1320"/>
      <c r="U161" s="1320"/>
      <c r="V161" s="1320"/>
      <c r="W161" s="1320"/>
      <c r="X161" s="1320"/>
      <c r="Y161" s="1320"/>
      <c r="Z161" s="1320"/>
    </row>
    <row r="162" spans="1:26" ht="18.75" customHeight="1">
      <c r="A162" s="1320"/>
      <c r="B162" s="1345"/>
      <c r="C162" s="1320"/>
      <c r="D162" s="1345"/>
      <c r="E162" s="1320"/>
      <c r="F162" s="1320"/>
      <c r="G162" s="1320"/>
      <c r="H162" s="1320"/>
      <c r="I162" s="1320"/>
      <c r="J162" s="1320"/>
      <c r="K162" s="1320"/>
      <c r="L162" s="1320"/>
      <c r="M162" s="1320"/>
      <c r="N162" s="1320"/>
      <c r="O162" s="1320"/>
      <c r="P162" s="1320"/>
      <c r="Q162" s="1320"/>
      <c r="R162" s="1320"/>
      <c r="S162" s="1320"/>
      <c r="T162" s="1320"/>
      <c r="U162" s="1320"/>
      <c r="V162" s="1320"/>
      <c r="W162" s="1320"/>
      <c r="X162" s="1320"/>
      <c r="Y162" s="1320"/>
      <c r="Z162" s="1320"/>
    </row>
    <row r="163" spans="1:26" ht="18.75" customHeight="1">
      <c r="A163" s="1320"/>
      <c r="B163" s="1345"/>
      <c r="C163" s="1320"/>
      <c r="D163" s="1345"/>
      <c r="E163" s="1320"/>
      <c r="F163" s="1320"/>
      <c r="G163" s="1320"/>
      <c r="H163" s="1320"/>
      <c r="I163" s="1320"/>
      <c r="J163" s="1320"/>
      <c r="K163" s="1320"/>
      <c r="L163" s="1320"/>
      <c r="M163" s="1320"/>
      <c r="N163" s="1320"/>
      <c r="O163" s="1320"/>
      <c r="P163" s="1320"/>
      <c r="Q163" s="1320"/>
      <c r="R163" s="1320"/>
      <c r="S163" s="1320"/>
      <c r="T163" s="1320"/>
      <c r="U163" s="1320"/>
      <c r="V163" s="1320"/>
      <c r="W163" s="1320"/>
      <c r="X163" s="1320"/>
      <c r="Y163" s="1320"/>
      <c r="Z163" s="1320"/>
    </row>
    <row r="164" spans="1:26" ht="18.75" customHeight="1">
      <c r="A164" s="1320"/>
      <c r="B164" s="1345"/>
      <c r="C164" s="1320"/>
      <c r="D164" s="1345"/>
      <c r="E164" s="1320"/>
      <c r="F164" s="1320"/>
      <c r="G164" s="1320"/>
      <c r="H164" s="1320"/>
      <c r="I164" s="1320"/>
      <c r="J164" s="1320"/>
      <c r="K164" s="1320"/>
      <c r="L164" s="1320"/>
      <c r="M164" s="1320"/>
      <c r="N164" s="1320"/>
      <c r="O164" s="1320"/>
      <c r="P164" s="1320"/>
      <c r="Q164" s="1320"/>
      <c r="R164" s="1320"/>
      <c r="S164" s="1320"/>
      <c r="T164" s="1320"/>
      <c r="U164" s="1320"/>
      <c r="V164" s="1320"/>
      <c r="W164" s="1320"/>
      <c r="X164" s="1320"/>
      <c r="Y164" s="1320"/>
      <c r="Z164" s="1320"/>
    </row>
    <row r="165" spans="1:26" ht="18.75" customHeight="1">
      <c r="A165" s="1320"/>
      <c r="B165" s="1345"/>
      <c r="C165" s="1320"/>
      <c r="D165" s="1345"/>
      <c r="E165" s="1320"/>
      <c r="F165" s="1320"/>
      <c r="G165" s="1320"/>
      <c r="H165" s="1320"/>
      <c r="I165" s="1320"/>
      <c r="J165" s="1320"/>
      <c r="K165" s="1320"/>
      <c r="L165" s="1320"/>
      <c r="M165" s="1320"/>
      <c r="N165" s="1320"/>
      <c r="O165" s="1320"/>
      <c r="P165" s="1320"/>
      <c r="Q165" s="1320"/>
      <c r="R165" s="1320"/>
      <c r="S165" s="1320"/>
      <c r="T165" s="1320"/>
      <c r="U165" s="1320"/>
      <c r="V165" s="1320"/>
      <c r="W165" s="1320"/>
      <c r="X165" s="1320"/>
      <c r="Y165" s="1320"/>
      <c r="Z165" s="1320"/>
    </row>
    <row r="166" spans="1:26" ht="18.75" customHeight="1">
      <c r="A166" s="1320"/>
      <c r="B166" s="1345"/>
      <c r="C166" s="1320"/>
      <c r="D166" s="1345"/>
      <c r="E166" s="1320"/>
      <c r="F166" s="1320"/>
      <c r="G166" s="1320"/>
      <c r="H166" s="1320"/>
      <c r="I166" s="1320"/>
      <c r="J166" s="1320"/>
      <c r="K166" s="1320"/>
      <c r="L166" s="1320"/>
      <c r="M166" s="1320"/>
      <c r="N166" s="1320"/>
      <c r="O166" s="1320"/>
      <c r="P166" s="1320"/>
      <c r="Q166" s="1320"/>
      <c r="R166" s="1320"/>
      <c r="S166" s="1320"/>
      <c r="T166" s="1320"/>
      <c r="U166" s="1320"/>
      <c r="V166" s="1320"/>
      <c r="W166" s="1320"/>
      <c r="X166" s="1320"/>
      <c r="Y166" s="1320"/>
      <c r="Z166" s="1320"/>
    </row>
    <row r="167" spans="1:26" ht="18.75" customHeight="1">
      <c r="A167" s="1320"/>
      <c r="B167" s="1345"/>
      <c r="C167" s="1320"/>
      <c r="D167" s="1345"/>
      <c r="E167" s="1320"/>
      <c r="F167" s="1320"/>
      <c r="G167" s="1320"/>
      <c r="H167" s="1320"/>
      <c r="I167" s="1320"/>
      <c r="J167" s="1320"/>
      <c r="K167" s="1320"/>
      <c r="L167" s="1320"/>
      <c r="M167" s="1320"/>
      <c r="N167" s="1320"/>
      <c r="O167" s="1320"/>
      <c r="P167" s="1320"/>
      <c r="Q167" s="1320"/>
      <c r="R167" s="1320"/>
      <c r="S167" s="1320"/>
      <c r="T167" s="1320"/>
      <c r="U167" s="1320"/>
      <c r="V167" s="1320"/>
      <c r="W167" s="1320"/>
      <c r="X167" s="1320"/>
      <c r="Y167" s="1320"/>
      <c r="Z167" s="1320"/>
    </row>
    <row r="168" spans="1:26" ht="18.75" customHeight="1">
      <c r="A168" s="1320"/>
      <c r="B168" s="1345"/>
      <c r="C168" s="1320"/>
      <c r="D168" s="1345"/>
      <c r="E168" s="1320"/>
      <c r="F168" s="1320"/>
      <c r="G168" s="1320"/>
      <c r="H168" s="1320"/>
      <c r="I168" s="1320"/>
      <c r="J168" s="1320"/>
      <c r="K168" s="1320"/>
      <c r="L168" s="1320"/>
      <c r="M168" s="1320"/>
      <c r="N168" s="1320"/>
      <c r="O168" s="1320"/>
      <c r="P168" s="1320"/>
      <c r="Q168" s="1320"/>
      <c r="R168" s="1320"/>
      <c r="S168" s="1320"/>
      <c r="T168" s="1320"/>
      <c r="U168" s="1320"/>
      <c r="V168" s="1320"/>
      <c r="W168" s="1320"/>
      <c r="X168" s="1320"/>
      <c r="Y168" s="1320"/>
      <c r="Z168" s="1320"/>
    </row>
    <row r="169" spans="1:26" ht="18.75" customHeight="1">
      <c r="A169" s="1320"/>
      <c r="B169" s="1345"/>
      <c r="C169" s="1320"/>
      <c r="D169" s="1345"/>
      <c r="E169" s="1320"/>
      <c r="F169" s="1320"/>
      <c r="G169" s="1320"/>
      <c r="H169" s="1320"/>
      <c r="I169" s="1320"/>
      <c r="J169" s="1320"/>
      <c r="K169" s="1320"/>
      <c r="L169" s="1320"/>
      <c r="M169" s="1320"/>
      <c r="N169" s="1320"/>
      <c r="O169" s="1320"/>
      <c r="P169" s="1320"/>
      <c r="Q169" s="1320"/>
      <c r="R169" s="1320"/>
      <c r="S169" s="1320"/>
      <c r="T169" s="1320"/>
      <c r="U169" s="1320"/>
      <c r="V169" s="1320"/>
      <c r="W169" s="1320"/>
      <c r="X169" s="1320"/>
      <c r="Y169" s="1320"/>
      <c r="Z169" s="1320"/>
    </row>
    <row r="170" spans="1:26" ht="18.75" customHeight="1">
      <c r="A170" s="1320"/>
      <c r="B170" s="1345"/>
      <c r="C170" s="1320"/>
      <c r="D170" s="1345"/>
      <c r="E170" s="1320"/>
      <c r="F170" s="1320"/>
      <c r="G170" s="1320"/>
      <c r="H170" s="1320"/>
      <c r="I170" s="1320"/>
      <c r="J170" s="1320"/>
      <c r="K170" s="1320"/>
      <c r="L170" s="1320"/>
      <c r="M170" s="1320"/>
      <c r="N170" s="1320"/>
      <c r="O170" s="1320"/>
      <c r="P170" s="1320"/>
      <c r="Q170" s="1320"/>
      <c r="R170" s="1320"/>
      <c r="S170" s="1320"/>
      <c r="T170" s="1320"/>
      <c r="U170" s="1320"/>
      <c r="V170" s="1320"/>
      <c r="W170" s="1320"/>
      <c r="X170" s="1320"/>
      <c r="Y170" s="1320"/>
      <c r="Z170" s="1320"/>
    </row>
    <row r="171" spans="1:26" ht="18.75" customHeight="1">
      <c r="A171" s="1320"/>
      <c r="B171" s="1345"/>
      <c r="C171" s="1320"/>
      <c r="D171" s="1345"/>
      <c r="E171" s="1320"/>
      <c r="F171" s="1320"/>
      <c r="G171" s="1320"/>
      <c r="H171" s="1320"/>
      <c r="I171" s="1320"/>
      <c r="J171" s="1320"/>
      <c r="K171" s="1320"/>
      <c r="L171" s="1320"/>
      <c r="M171" s="1320"/>
      <c r="N171" s="1320"/>
      <c r="O171" s="1320"/>
      <c r="P171" s="1320"/>
      <c r="Q171" s="1320"/>
      <c r="R171" s="1320"/>
      <c r="S171" s="1320"/>
      <c r="T171" s="1320"/>
      <c r="U171" s="1320"/>
      <c r="V171" s="1320"/>
      <c r="W171" s="1320"/>
      <c r="X171" s="1320"/>
      <c r="Y171" s="1320"/>
      <c r="Z171" s="1320"/>
    </row>
    <row r="172" spans="1:26" ht="18.75" customHeight="1">
      <c r="A172" s="1320"/>
      <c r="B172" s="1345"/>
      <c r="C172" s="1320"/>
      <c r="D172" s="1345"/>
      <c r="E172" s="1320"/>
      <c r="F172" s="1320"/>
      <c r="G172" s="1320"/>
      <c r="H172" s="1320"/>
      <c r="I172" s="1320"/>
      <c r="J172" s="1320"/>
      <c r="K172" s="1320"/>
      <c r="L172" s="1320"/>
      <c r="M172" s="1320"/>
      <c r="N172" s="1320"/>
      <c r="O172" s="1320"/>
      <c r="P172" s="1320"/>
      <c r="Q172" s="1320"/>
      <c r="R172" s="1320"/>
      <c r="S172" s="1320"/>
      <c r="T172" s="1320"/>
      <c r="U172" s="1320"/>
      <c r="V172" s="1320"/>
      <c r="W172" s="1320"/>
      <c r="X172" s="1320"/>
      <c r="Y172" s="1320"/>
      <c r="Z172" s="1320"/>
    </row>
    <row r="173" spans="1:26" ht="18.75" customHeight="1">
      <c r="A173" s="1320"/>
      <c r="B173" s="1345"/>
      <c r="C173" s="1320"/>
      <c r="D173" s="1345"/>
      <c r="E173" s="1320"/>
      <c r="F173" s="1320"/>
      <c r="G173" s="1320"/>
      <c r="H173" s="1320"/>
      <c r="I173" s="1320"/>
      <c r="J173" s="1320"/>
      <c r="K173" s="1320"/>
      <c r="L173" s="1320"/>
      <c r="M173" s="1320"/>
      <c r="N173" s="1320"/>
      <c r="O173" s="1320"/>
      <c r="P173" s="1320"/>
      <c r="Q173" s="1320"/>
      <c r="R173" s="1320"/>
      <c r="S173" s="1320"/>
      <c r="T173" s="1320"/>
      <c r="U173" s="1320"/>
      <c r="V173" s="1320"/>
      <c r="W173" s="1320"/>
      <c r="X173" s="1320"/>
      <c r="Y173" s="1320"/>
      <c r="Z173" s="1320"/>
    </row>
    <row r="174" spans="1:26" ht="18.75" customHeight="1">
      <c r="A174" s="1320"/>
      <c r="B174" s="1345"/>
      <c r="C174" s="1320"/>
      <c r="D174" s="1345"/>
      <c r="E174" s="1320"/>
      <c r="F174" s="1320"/>
      <c r="G174" s="1320"/>
      <c r="H174" s="1320"/>
      <c r="I174" s="1320"/>
      <c r="J174" s="1320"/>
      <c r="K174" s="1320"/>
      <c r="L174" s="1320"/>
      <c r="M174" s="1320"/>
      <c r="N174" s="1320"/>
      <c r="O174" s="1320"/>
      <c r="P174" s="1320"/>
      <c r="Q174" s="1320"/>
      <c r="R174" s="1320"/>
      <c r="S174" s="1320"/>
      <c r="T174" s="1320"/>
      <c r="U174" s="1320"/>
      <c r="V174" s="1320"/>
      <c r="W174" s="1320"/>
      <c r="X174" s="1320"/>
      <c r="Y174" s="1320"/>
      <c r="Z174" s="1320"/>
    </row>
    <row r="175" spans="1:26" ht="18.75" customHeight="1">
      <c r="A175" s="1320"/>
      <c r="B175" s="1345"/>
      <c r="C175" s="1320"/>
      <c r="D175" s="1345"/>
      <c r="E175" s="1320"/>
      <c r="F175" s="1320"/>
      <c r="G175" s="1320"/>
      <c r="H175" s="1320"/>
      <c r="I175" s="1320"/>
      <c r="J175" s="1320"/>
      <c r="K175" s="1320"/>
      <c r="L175" s="1320"/>
      <c r="M175" s="1320"/>
      <c r="N175" s="1320"/>
      <c r="O175" s="1320"/>
      <c r="P175" s="1320"/>
      <c r="Q175" s="1320"/>
      <c r="R175" s="1320"/>
      <c r="S175" s="1320"/>
      <c r="T175" s="1320"/>
      <c r="U175" s="1320"/>
      <c r="V175" s="1320"/>
      <c r="W175" s="1320"/>
      <c r="X175" s="1320"/>
      <c r="Y175" s="1320"/>
      <c r="Z175" s="1320"/>
    </row>
    <row r="176" spans="1:26" ht="18.75" customHeight="1">
      <c r="A176" s="1320"/>
      <c r="B176" s="1345"/>
      <c r="C176" s="1320"/>
      <c r="D176" s="1345"/>
      <c r="E176" s="1320"/>
      <c r="F176" s="1320"/>
      <c r="G176" s="1320"/>
      <c r="H176" s="1320"/>
      <c r="I176" s="1320"/>
      <c r="J176" s="1320"/>
      <c r="K176" s="1320"/>
      <c r="L176" s="1320"/>
      <c r="M176" s="1320"/>
      <c r="N176" s="1320"/>
      <c r="O176" s="1320"/>
      <c r="P176" s="1320"/>
      <c r="Q176" s="1320"/>
      <c r="R176" s="1320"/>
      <c r="S176" s="1320"/>
      <c r="T176" s="1320"/>
      <c r="U176" s="1320"/>
      <c r="V176" s="1320"/>
      <c r="W176" s="1320"/>
      <c r="X176" s="1320"/>
      <c r="Y176" s="1320"/>
      <c r="Z176" s="1320"/>
    </row>
    <row r="177" spans="1:26" ht="18.75" customHeight="1">
      <c r="A177" s="1320"/>
      <c r="B177" s="1345"/>
      <c r="C177" s="1320"/>
      <c r="D177" s="1345"/>
      <c r="E177" s="1320"/>
      <c r="F177" s="1320"/>
      <c r="G177" s="1320"/>
      <c r="H177" s="1320"/>
      <c r="I177" s="1320"/>
      <c r="J177" s="1320"/>
      <c r="K177" s="1320"/>
      <c r="L177" s="1320"/>
      <c r="M177" s="1320"/>
      <c r="N177" s="1320"/>
      <c r="O177" s="1320"/>
      <c r="P177" s="1320"/>
      <c r="Q177" s="1320"/>
      <c r="R177" s="1320"/>
      <c r="S177" s="1320"/>
      <c r="T177" s="1320"/>
      <c r="U177" s="1320"/>
      <c r="V177" s="1320"/>
      <c r="W177" s="1320"/>
      <c r="X177" s="1320"/>
      <c r="Y177" s="1320"/>
      <c r="Z177" s="1320"/>
    </row>
    <row r="178" spans="1:26" ht="18.75" customHeight="1">
      <c r="A178" s="1320"/>
      <c r="B178" s="1345"/>
      <c r="C178" s="1320"/>
      <c r="D178" s="1345"/>
      <c r="E178" s="1320"/>
      <c r="F178" s="1320"/>
      <c r="G178" s="1320"/>
      <c r="H178" s="1320"/>
      <c r="I178" s="1320"/>
      <c r="J178" s="1320"/>
      <c r="K178" s="1320"/>
      <c r="L178" s="1320"/>
      <c r="M178" s="1320"/>
      <c r="N178" s="1320"/>
      <c r="O178" s="1320"/>
      <c r="P178" s="1320"/>
      <c r="Q178" s="1320"/>
      <c r="R178" s="1320"/>
      <c r="S178" s="1320"/>
      <c r="T178" s="1320"/>
      <c r="U178" s="1320"/>
      <c r="V178" s="1320"/>
      <c r="W178" s="1320"/>
      <c r="X178" s="1320"/>
      <c r="Y178" s="1320"/>
      <c r="Z178" s="1320"/>
    </row>
    <row r="179" spans="1:26" ht="18.75" customHeight="1">
      <c r="A179" s="1320"/>
      <c r="B179" s="1345"/>
      <c r="C179" s="1320"/>
      <c r="D179" s="1345"/>
      <c r="E179" s="1320"/>
      <c r="F179" s="1320"/>
      <c r="G179" s="1320"/>
      <c r="H179" s="1320"/>
      <c r="I179" s="1320"/>
      <c r="J179" s="1320"/>
      <c r="K179" s="1320"/>
      <c r="L179" s="1320"/>
      <c r="M179" s="1320"/>
      <c r="N179" s="1320"/>
      <c r="O179" s="1320"/>
      <c r="P179" s="1320"/>
      <c r="Q179" s="1320"/>
      <c r="R179" s="1320"/>
      <c r="S179" s="1320"/>
      <c r="T179" s="1320"/>
      <c r="U179" s="1320"/>
      <c r="V179" s="1320"/>
      <c r="W179" s="1320"/>
      <c r="X179" s="1320"/>
      <c r="Y179" s="1320"/>
      <c r="Z179" s="1320"/>
    </row>
    <row r="180" spans="1:26" ht="18.75" customHeight="1">
      <c r="A180" s="1320"/>
      <c r="B180" s="1345"/>
      <c r="C180" s="1320"/>
      <c r="D180" s="1345"/>
      <c r="E180" s="1320"/>
      <c r="F180" s="1320"/>
      <c r="G180" s="1320"/>
      <c r="H180" s="1320"/>
      <c r="I180" s="1320"/>
      <c r="J180" s="1320"/>
      <c r="K180" s="1320"/>
      <c r="L180" s="1320"/>
      <c r="M180" s="1320"/>
      <c r="N180" s="1320"/>
      <c r="O180" s="1320"/>
      <c r="P180" s="1320"/>
      <c r="Q180" s="1320"/>
      <c r="R180" s="1320"/>
      <c r="S180" s="1320"/>
      <c r="T180" s="1320"/>
      <c r="U180" s="1320"/>
      <c r="V180" s="1320"/>
      <c r="W180" s="1320"/>
      <c r="X180" s="1320"/>
      <c r="Y180" s="1320"/>
      <c r="Z180" s="1320"/>
    </row>
    <row r="181" spans="1:26" ht="18.75" customHeight="1">
      <c r="A181" s="1320"/>
      <c r="B181" s="1345"/>
      <c r="C181" s="1320"/>
      <c r="D181" s="1345"/>
      <c r="E181" s="1320"/>
      <c r="F181" s="1320"/>
      <c r="G181" s="1320"/>
      <c r="H181" s="1320"/>
      <c r="I181" s="1320"/>
      <c r="J181" s="1320"/>
      <c r="K181" s="1320"/>
      <c r="L181" s="1320"/>
      <c r="M181" s="1320"/>
      <c r="N181" s="1320"/>
      <c r="O181" s="1320"/>
      <c r="P181" s="1320"/>
      <c r="Q181" s="1320"/>
      <c r="R181" s="1320"/>
      <c r="S181" s="1320"/>
      <c r="T181" s="1320"/>
      <c r="U181" s="1320"/>
      <c r="V181" s="1320"/>
      <c r="W181" s="1320"/>
      <c r="X181" s="1320"/>
      <c r="Y181" s="1320"/>
      <c r="Z181" s="1320"/>
    </row>
    <row r="182" spans="1:26" ht="18.75" customHeight="1">
      <c r="A182" s="1320"/>
      <c r="B182" s="1345"/>
      <c r="C182" s="1320"/>
      <c r="D182" s="1345"/>
      <c r="E182" s="1320"/>
      <c r="F182" s="1320"/>
      <c r="G182" s="1320"/>
      <c r="H182" s="1320"/>
      <c r="I182" s="1320"/>
      <c r="J182" s="1320"/>
      <c r="K182" s="1320"/>
      <c r="L182" s="1320"/>
      <c r="M182" s="1320"/>
      <c r="N182" s="1320"/>
      <c r="O182" s="1320"/>
      <c r="P182" s="1320"/>
      <c r="Q182" s="1320"/>
      <c r="R182" s="1320"/>
      <c r="S182" s="1320"/>
      <c r="T182" s="1320"/>
      <c r="U182" s="1320"/>
      <c r="V182" s="1320"/>
      <c r="W182" s="1320"/>
      <c r="X182" s="1320"/>
      <c r="Y182" s="1320"/>
      <c r="Z182" s="1320"/>
    </row>
    <row r="183" spans="1:26" ht="18.75" customHeight="1">
      <c r="A183" s="1320"/>
      <c r="B183" s="1345"/>
      <c r="C183" s="1320"/>
      <c r="D183" s="1345"/>
      <c r="E183" s="1320"/>
      <c r="F183" s="1320"/>
      <c r="G183" s="1320"/>
      <c r="H183" s="1320"/>
      <c r="I183" s="1320"/>
      <c r="J183" s="1320"/>
      <c r="K183" s="1320"/>
      <c r="L183" s="1320"/>
      <c r="M183" s="1320"/>
      <c r="N183" s="1320"/>
      <c r="O183" s="1320"/>
      <c r="P183" s="1320"/>
      <c r="Q183" s="1320"/>
      <c r="R183" s="1320"/>
      <c r="S183" s="1320"/>
      <c r="T183" s="1320"/>
      <c r="U183" s="1320"/>
      <c r="V183" s="1320"/>
      <c r="W183" s="1320"/>
      <c r="X183" s="1320"/>
      <c r="Y183" s="1320"/>
      <c r="Z183" s="1320"/>
    </row>
    <row r="184" spans="1:26" ht="18.75" customHeight="1">
      <c r="A184" s="1320"/>
      <c r="B184" s="1345"/>
      <c r="C184" s="1320"/>
      <c r="D184" s="1345"/>
      <c r="E184" s="1320"/>
      <c r="F184" s="1320"/>
      <c r="G184" s="1320"/>
      <c r="H184" s="1320"/>
      <c r="I184" s="1320"/>
      <c r="J184" s="1320"/>
      <c r="K184" s="1320"/>
      <c r="L184" s="1320"/>
      <c r="M184" s="1320"/>
      <c r="N184" s="1320"/>
      <c r="O184" s="1320"/>
      <c r="P184" s="1320"/>
      <c r="Q184" s="1320"/>
      <c r="R184" s="1320"/>
      <c r="S184" s="1320"/>
      <c r="T184" s="1320"/>
      <c r="U184" s="1320"/>
      <c r="V184" s="1320"/>
      <c r="W184" s="1320"/>
      <c r="X184" s="1320"/>
      <c r="Y184" s="1320"/>
      <c r="Z184" s="1320"/>
    </row>
    <row r="185" spans="1:26" ht="18.75" customHeight="1">
      <c r="A185" s="1320"/>
      <c r="B185" s="1345"/>
      <c r="C185" s="1320"/>
      <c r="D185" s="1345"/>
      <c r="E185" s="1320"/>
      <c r="F185" s="1320"/>
      <c r="G185" s="1320"/>
      <c r="H185" s="1320"/>
      <c r="I185" s="1320"/>
      <c r="J185" s="1320"/>
      <c r="K185" s="1320"/>
      <c r="L185" s="1320"/>
      <c r="M185" s="1320"/>
      <c r="N185" s="1320"/>
      <c r="O185" s="1320"/>
      <c r="P185" s="1320"/>
      <c r="Q185" s="1320"/>
      <c r="R185" s="1320"/>
      <c r="S185" s="1320"/>
      <c r="T185" s="1320"/>
      <c r="U185" s="1320"/>
      <c r="V185" s="1320"/>
      <c r="W185" s="1320"/>
      <c r="X185" s="1320"/>
      <c r="Y185" s="1320"/>
      <c r="Z185" s="1320"/>
    </row>
    <row r="186" spans="1:26" ht="18.75" customHeight="1">
      <c r="A186" s="1320"/>
      <c r="B186" s="1345"/>
      <c r="C186" s="1320"/>
      <c r="D186" s="1345"/>
      <c r="E186" s="1320"/>
      <c r="F186" s="1320"/>
      <c r="G186" s="1320"/>
      <c r="H186" s="1320"/>
      <c r="I186" s="1320"/>
      <c r="J186" s="1320"/>
      <c r="K186" s="1320"/>
      <c r="L186" s="1320"/>
      <c r="M186" s="1320"/>
      <c r="N186" s="1320"/>
      <c r="O186" s="1320"/>
      <c r="P186" s="1320"/>
      <c r="Q186" s="1320"/>
      <c r="R186" s="1320"/>
      <c r="S186" s="1320"/>
      <c r="T186" s="1320"/>
      <c r="U186" s="1320"/>
      <c r="V186" s="1320"/>
      <c r="W186" s="1320"/>
      <c r="X186" s="1320"/>
      <c r="Y186" s="1320"/>
      <c r="Z186" s="1320"/>
    </row>
    <row r="187" spans="1:26" ht="18.75" customHeight="1">
      <c r="A187" s="1320"/>
      <c r="B187" s="1345"/>
      <c r="C187" s="1320"/>
      <c r="D187" s="1345"/>
      <c r="E187" s="1320"/>
      <c r="F187" s="1320"/>
      <c r="G187" s="1320"/>
      <c r="H187" s="1320"/>
      <c r="I187" s="1320"/>
      <c r="J187" s="1320"/>
      <c r="K187" s="1320"/>
      <c r="L187" s="1320"/>
      <c r="M187" s="1320"/>
      <c r="N187" s="1320"/>
      <c r="O187" s="1320"/>
      <c r="P187" s="1320"/>
      <c r="Q187" s="1320"/>
      <c r="R187" s="1320"/>
      <c r="S187" s="1320"/>
      <c r="T187" s="1320"/>
      <c r="U187" s="1320"/>
      <c r="V187" s="1320"/>
      <c r="W187" s="1320"/>
      <c r="X187" s="1320"/>
      <c r="Y187" s="1320"/>
      <c r="Z187" s="1320"/>
    </row>
    <row r="188" spans="1:26" ht="18.75" customHeight="1">
      <c r="A188" s="1320"/>
      <c r="B188" s="1345"/>
      <c r="C188" s="1320"/>
      <c r="D188" s="1345"/>
      <c r="E188" s="1320"/>
      <c r="F188" s="1320"/>
      <c r="G188" s="1320"/>
      <c r="H188" s="1320"/>
      <c r="I188" s="1320"/>
      <c r="J188" s="1320"/>
      <c r="K188" s="1320"/>
      <c r="L188" s="1320"/>
      <c r="M188" s="1320"/>
      <c r="N188" s="1320"/>
      <c r="O188" s="1320"/>
      <c r="P188" s="1320"/>
      <c r="Q188" s="1320"/>
      <c r="R188" s="1320"/>
      <c r="S188" s="1320"/>
      <c r="T188" s="1320"/>
      <c r="U188" s="1320"/>
      <c r="V188" s="1320"/>
      <c r="W188" s="1320"/>
      <c r="X188" s="1320"/>
      <c r="Y188" s="1320"/>
      <c r="Z188" s="1320"/>
    </row>
    <row r="189" spans="1:26" ht="18.75" customHeight="1">
      <c r="A189" s="1320"/>
      <c r="B189" s="1345"/>
      <c r="C189" s="1320"/>
      <c r="D189" s="1345"/>
      <c r="E189" s="1320"/>
      <c r="F189" s="1320"/>
      <c r="G189" s="1320"/>
      <c r="H189" s="1320"/>
      <c r="I189" s="1320"/>
      <c r="J189" s="1320"/>
      <c r="K189" s="1320"/>
      <c r="L189" s="1320"/>
      <c r="M189" s="1320"/>
      <c r="N189" s="1320"/>
      <c r="O189" s="1320"/>
      <c r="P189" s="1320"/>
      <c r="Q189" s="1320"/>
      <c r="R189" s="1320"/>
      <c r="S189" s="1320"/>
      <c r="T189" s="1320"/>
      <c r="U189" s="1320"/>
      <c r="V189" s="1320"/>
      <c r="W189" s="1320"/>
      <c r="X189" s="1320"/>
      <c r="Y189" s="1320"/>
      <c r="Z189" s="1320"/>
    </row>
    <row r="190" spans="1:26" ht="18.75" customHeight="1">
      <c r="A190" s="1320"/>
      <c r="B190" s="1345"/>
      <c r="C190" s="1320"/>
      <c r="D190" s="1345"/>
      <c r="E190" s="1320"/>
      <c r="F190" s="1320"/>
      <c r="G190" s="1320"/>
      <c r="H190" s="1320"/>
      <c r="I190" s="1320"/>
      <c r="J190" s="1320"/>
      <c r="K190" s="1320"/>
      <c r="L190" s="1320"/>
      <c r="M190" s="1320"/>
      <c r="N190" s="1320"/>
      <c r="O190" s="1320"/>
      <c r="P190" s="1320"/>
      <c r="Q190" s="1320"/>
      <c r="R190" s="1320"/>
      <c r="S190" s="1320"/>
      <c r="T190" s="1320"/>
      <c r="U190" s="1320"/>
      <c r="V190" s="1320"/>
      <c r="W190" s="1320"/>
      <c r="X190" s="1320"/>
      <c r="Y190" s="1320"/>
      <c r="Z190" s="1320"/>
    </row>
    <row r="191" spans="1:26" ht="18.75" customHeight="1">
      <c r="A191" s="1320"/>
      <c r="B191" s="1345"/>
      <c r="C191" s="1320"/>
      <c r="D191" s="1345"/>
      <c r="E191" s="1320"/>
      <c r="F191" s="1320"/>
      <c r="G191" s="1320"/>
      <c r="H191" s="1320"/>
      <c r="I191" s="1320"/>
      <c r="J191" s="1320"/>
      <c r="K191" s="1320"/>
      <c r="L191" s="1320"/>
      <c r="M191" s="1320"/>
      <c r="N191" s="1320"/>
      <c r="O191" s="1320"/>
      <c r="P191" s="1320"/>
      <c r="Q191" s="1320"/>
      <c r="R191" s="1320"/>
      <c r="S191" s="1320"/>
      <c r="T191" s="1320"/>
      <c r="U191" s="1320"/>
      <c r="V191" s="1320"/>
      <c r="W191" s="1320"/>
      <c r="X191" s="1320"/>
      <c r="Y191" s="1320"/>
      <c r="Z191" s="1320"/>
    </row>
    <row r="192" spans="1:26" ht="18.75" customHeight="1">
      <c r="A192" s="1320"/>
      <c r="B192" s="1345"/>
      <c r="C192" s="1320"/>
      <c r="D192" s="1345"/>
      <c r="E192" s="1320"/>
      <c r="F192" s="1320"/>
      <c r="G192" s="1320"/>
      <c r="H192" s="1320"/>
      <c r="I192" s="1320"/>
      <c r="J192" s="1320"/>
      <c r="K192" s="1320"/>
      <c r="L192" s="1320"/>
      <c r="M192" s="1320"/>
      <c r="N192" s="1320"/>
      <c r="O192" s="1320"/>
      <c r="P192" s="1320"/>
      <c r="Q192" s="1320"/>
      <c r="R192" s="1320"/>
      <c r="S192" s="1320"/>
      <c r="T192" s="1320"/>
      <c r="U192" s="1320"/>
      <c r="V192" s="1320"/>
      <c r="W192" s="1320"/>
      <c r="X192" s="1320"/>
      <c r="Y192" s="1320"/>
      <c r="Z192" s="1320"/>
    </row>
    <row r="193" spans="1:26" ht="18.75" customHeight="1">
      <c r="A193" s="1320"/>
      <c r="B193" s="1345"/>
      <c r="C193" s="1320"/>
      <c r="D193" s="1345"/>
      <c r="E193" s="1320"/>
      <c r="F193" s="1320"/>
      <c r="G193" s="1320"/>
      <c r="H193" s="1320"/>
      <c r="I193" s="1320"/>
      <c r="J193" s="1320"/>
      <c r="K193" s="1320"/>
      <c r="L193" s="1320"/>
      <c r="M193" s="1320"/>
      <c r="N193" s="1320"/>
      <c r="O193" s="1320"/>
      <c r="P193" s="1320"/>
      <c r="Q193" s="1320"/>
      <c r="R193" s="1320"/>
      <c r="S193" s="1320"/>
      <c r="T193" s="1320"/>
      <c r="U193" s="1320"/>
      <c r="V193" s="1320"/>
      <c r="W193" s="1320"/>
      <c r="X193" s="1320"/>
      <c r="Y193" s="1320"/>
      <c r="Z193" s="1320"/>
    </row>
    <row r="194" spans="1:26" ht="18.75" customHeight="1">
      <c r="A194" s="1320"/>
      <c r="B194" s="1345"/>
      <c r="C194" s="1320"/>
      <c r="D194" s="1345"/>
      <c r="E194" s="1320"/>
      <c r="F194" s="1320"/>
      <c r="G194" s="1320"/>
      <c r="H194" s="1320"/>
      <c r="I194" s="1320"/>
      <c r="J194" s="1320"/>
      <c r="K194" s="1320"/>
      <c r="L194" s="1320"/>
      <c r="M194" s="1320"/>
      <c r="N194" s="1320"/>
      <c r="O194" s="1320"/>
      <c r="P194" s="1320"/>
      <c r="Q194" s="1320"/>
      <c r="R194" s="1320"/>
      <c r="S194" s="1320"/>
      <c r="T194" s="1320"/>
      <c r="U194" s="1320"/>
      <c r="V194" s="1320"/>
      <c r="W194" s="1320"/>
      <c r="X194" s="1320"/>
      <c r="Y194" s="1320"/>
      <c r="Z194" s="1320"/>
    </row>
    <row r="195" spans="1:26" ht="18.75" customHeight="1">
      <c r="A195" s="1320"/>
      <c r="B195" s="1345"/>
      <c r="C195" s="1320"/>
      <c r="D195" s="1345"/>
      <c r="E195" s="1320"/>
      <c r="F195" s="1320"/>
      <c r="G195" s="1320"/>
      <c r="H195" s="1320"/>
      <c r="I195" s="1320"/>
      <c r="J195" s="1320"/>
      <c r="K195" s="1320"/>
      <c r="L195" s="1320"/>
      <c r="M195" s="1320"/>
      <c r="N195" s="1320"/>
      <c r="O195" s="1320"/>
      <c r="P195" s="1320"/>
      <c r="Q195" s="1320"/>
      <c r="R195" s="1320"/>
      <c r="S195" s="1320"/>
      <c r="T195" s="1320"/>
      <c r="U195" s="1320"/>
      <c r="V195" s="1320"/>
      <c r="W195" s="1320"/>
      <c r="X195" s="1320"/>
      <c r="Y195" s="1320"/>
      <c r="Z195" s="1320"/>
    </row>
    <row r="196" spans="1:26" ht="18.75" customHeight="1">
      <c r="A196" s="1320"/>
      <c r="B196" s="1345"/>
      <c r="C196" s="1320"/>
      <c r="D196" s="1345"/>
      <c r="E196" s="1320"/>
      <c r="F196" s="1320"/>
      <c r="G196" s="1320"/>
      <c r="H196" s="1320"/>
      <c r="I196" s="1320"/>
      <c r="J196" s="1320"/>
      <c r="K196" s="1320"/>
      <c r="L196" s="1320"/>
      <c r="M196" s="1320"/>
      <c r="N196" s="1320"/>
      <c r="O196" s="1320"/>
      <c r="P196" s="1320"/>
      <c r="Q196" s="1320"/>
      <c r="R196" s="1320"/>
      <c r="S196" s="1320"/>
      <c r="T196" s="1320"/>
      <c r="U196" s="1320"/>
      <c r="V196" s="1320"/>
      <c r="W196" s="1320"/>
      <c r="X196" s="1320"/>
      <c r="Y196" s="1320"/>
      <c r="Z196" s="1320"/>
    </row>
    <row r="197" spans="1:26" ht="18.75" customHeight="1">
      <c r="A197" s="1320"/>
      <c r="B197" s="1345"/>
      <c r="C197" s="1320"/>
      <c r="D197" s="1345"/>
      <c r="E197" s="1320"/>
      <c r="F197" s="1320"/>
      <c r="G197" s="1320"/>
      <c r="H197" s="1320"/>
      <c r="I197" s="1320"/>
      <c r="J197" s="1320"/>
      <c r="K197" s="1320"/>
      <c r="L197" s="1320"/>
      <c r="M197" s="1320"/>
      <c r="N197" s="1320"/>
      <c r="O197" s="1320"/>
      <c r="P197" s="1320"/>
      <c r="Q197" s="1320"/>
      <c r="R197" s="1320"/>
      <c r="S197" s="1320"/>
      <c r="T197" s="1320"/>
      <c r="U197" s="1320"/>
      <c r="V197" s="1320"/>
      <c r="W197" s="1320"/>
      <c r="X197" s="1320"/>
      <c r="Y197" s="1320"/>
      <c r="Z197" s="1320"/>
    </row>
    <row r="198" spans="1:26" ht="18.75" customHeight="1">
      <c r="A198" s="1320"/>
      <c r="B198" s="1345"/>
      <c r="C198" s="1320"/>
      <c r="D198" s="1345"/>
      <c r="E198" s="1320"/>
      <c r="F198" s="1320"/>
      <c r="G198" s="1320"/>
      <c r="H198" s="1320"/>
      <c r="I198" s="1320"/>
      <c r="J198" s="1320"/>
      <c r="K198" s="1320"/>
      <c r="L198" s="1320"/>
      <c r="M198" s="1320"/>
      <c r="N198" s="1320"/>
      <c r="O198" s="1320"/>
      <c r="P198" s="1320"/>
      <c r="Q198" s="1320"/>
      <c r="R198" s="1320"/>
      <c r="S198" s="1320"/>
      <c r="T198" s="1320"/>
      <c r="U198" s="1320"/>
      <c r="V198" s="1320"/>
      <c r="W198" s="1320"/>
      <c r="X198" s="1320"/>
      <c r="Y198" s="1320"/>
      <c r="Z198" s="1320"/>
    </row>
    <row r="199" spans="1:26" ht="18.75" customHeight="1">
      <c r="A199" s="1320"/>
      <c r="B199" s="1345"/>
      <c r="C199" s="1320"/>
      <c r="D199" s="1345"/>
      <c r="E199" s="1320"/>
      <c r="F199" s="1320"/>
      <c r="G199" s="1320"/>
      <c r="H199" s="1320"/>
      <c r="I199" s="1320"/>
      <c r="J199" s="1320"/>
      <c r="K199" s="1320"/>
      <c r="L199" s="1320"/>
      <c r="M199" s="1320"/>
      <c r="N199" s="1320"/>
      <c r="O199" s="1320"/>
      <c r="P199" s="1320"/>
      <c r="Q199" s="1320"/>
      <c r="R199" s="1320"/>
      <c r="S199" s="1320"/>
      <c r="T199" s="1320"/>
      <c r="U199" s="1320"/>
      <c r="V199" s="1320"/>
      <c r="W199" s="1320"/>
      <c r="X199" s="1320"/>
      <c r="Y199" s="1320"/>
      <c r="Z199" s="1320"/>
    </row>
    <row r="200" spans="1:26" ht="18.75" customHeight="1">
      <c r="A200" s="1320"/>
      <c r="B200" s="1345"/>
      <c r="C200" s="1320"/>
      <c r="D200" s="1345"/>
      <c r="E200" s="1320"/>
      <c r="F200" s="1320"/>
      <c r="G200" s="1320"/>
      <c r="H200" s="1320"/>
      <c r="I200" s="1320"/>
      <c r="J200" s="1320"/>
      <c r="K200" s="1320"/>
      <c r="L200" s="1320"/>
      <c r="M200" s="1320"/>
      <c r="N200" s="1320"/>
      <c r="O200" s="1320"/>
      <c r="P200" s="1320"/>
      <c r="Q200" s="1320"/>
      <c r="R200" s="1320"/>
      <c r="S200" s="1320"/>
      <c r="T200" s="1320"/>
      <c r="U200" s="1320"/>
      <c r="V200" s="1320"/>
      <c r="W200" s="1320"/>
      <c r="X200" s="1320"/>
      <c r="Y200" s="1320"/>
      <c r="Z200" s="1320"/>
    </row>
    <row r="201" spans="1:26" ht="18.75" customHeight="1">
      <c r="A201" s="1320"/>
      <c r="B201" s="1345"/>
      <c r="C201" s="1320"/>
      <c r="D201" s="1345"/>
      <c r="E201" s="1320"/>
      <c r="F201" s="1320"/>
      <c r="G201" s="1320"/>
      <c r="H201" s="1320"/>
      <c r="I201" s="1320"/>
      <c r="J201" s="1320"/>
      <c r="K201" s="1320"/>
      <c r="L201" s="1320"/>
      <c r="M201" s="1320"/>
      <c r="N201" s="1320"/>
      <c r="O201" s="1320"/>
      <c r="P201" s="1320"/>
      <c r="Q201" s="1320"/>
      <c r="R201" s="1320"/>
      <c r="S201" s="1320"/>
      <c r="T201" s="1320"/>
      <c r="U201" s="1320"/>
      <c r="V201" s="1320"/>
      <c r="W201" s="1320"/>
      <c r="X201" s="1320"/>
      <c r="Y201" s="1320"/>
      <c r="Z201" s="1320"/>
    </row>
    <row r="202" spans="1:26" ht="18.75" customHeight="1">
      <c r="A202" s="1320"/>
      <c r="B202" s="1345"/>
      <c r="C202" s="1320"/>
      <c r="D202" s="1345"/>
      <c r="E202" s="1320"/>
      <c r="F202" s="1320"/>
      <c r="G202" s="1320"/>
      <c r="H202" s="1320"/>
      <c r="I202" s="1320"/>
      <c r="J202" s="1320"/>
      <c r="K202" s="1320"/>
      <c r="L202" s="1320"/>
      <c r="M202" s="1320"/>
      <c r="N202" s="1320"/>
      <c r="O202" s="1320"/>
      <c r="P202" s="1320"/>
      <c r="Q202" s="1320"/>
      <c r="R202" s="1320"/>
      <c r="S202" s="1320"/>
      <c r="T202" s="1320"/>
      <c r="U202" s="1320"/>
      <c r="V202" s="1320"/>
      <c r="W202" s="1320"/>
      <c r="X202" s="1320"/>
      <c r="Y202" s="1320"/>
      <c r="Z202" s="1320"/>
    </row>
    <row r="203" spans="1:26" ht="18.75" customHeight="1">
      <c r="A203" s="1320"/>
      <c r="B203" s="1345"/>
      <c r="C203" s="1320"/>
      <c r="D203" s="1345"/>
      <c r="E203" s="1320"/>
      <c r="F203" s="1320"/>
      <c r="G203" s="1320"/>
      <c r="H203" s="1320"/>
      <c r="I203" s="1320"/>
      <c r="J203" s="1320"/>
      <c r="K203" s="1320"/>
      <c r="L203" s="1320"/>
      <c r="M203" s="1320"/>
      <c r="N203" s="1320"/>
      <c r="O203" s="1320"/>
      <c r="P203" s="1320"/>
      <c r="Q203" s="1320"/>
      <c r="R203" s="1320"/>
      <c r="S203" s="1320"/>
      <c r="T203" s="1320"/>
      <c r="U203" s="1320"/>
      <c r="V203" s="1320"/>
      <c r="W203" s="1320"/>
      <c r="X203" s="1320"/>
      <c r="Y203" s="1320"/>
      <c r="Z203" s="1320"/>
    </row>
    <row r="204" spans="1:26" ht="18.75" customHeight="1">
      <c r="A204" s="1320"/>
      <c r="B204" s="1345"/>
      <c r="C204" s="1320"/>
      <c r="D204" s="1345"/>
      <c r="E204" s="1320"/>
      <c r="F204" s="1320"/>
      <c r="G204" s="1320"/>
      <c r="H204" s="1320"/>
      <c r="I204" s="1320"/>
      <c r="J204" s="1320"/>
      <c r="K204" s="1320"/>
      <c r="L204" s="1320"/>
      <c r="M204" s="1320"/>
      <c r="N204" s="1320"/>
      <c r="O204" s="1320"/>
      <c r="P204" s="1320"/>
      <c r="Q204" s="1320"/>
      <c r="R204" s="1320"/>
      <c r="S204" s="1320"/>
      <c r="T204" s="1320"/>
      <c r="U204" s="1320"/>
      <c r="V204" s="1320"/>
      <c r="W204" s="1320"/>
      <c r="X204" s="1320"/>
      <c r="Y204" s="1320"/>
      <c r="Z204" s="1320"/>
    </row>
    <row r="205" spans="1:26" ht="18.75" customHeight="1">
      <c r="A205" s="1320"/>
      <c r="B205" s="1345"/>
      <c r="C205" s="1320"/>
      <c r="D205" s="1345"/>
      <c r="E205" s="1320"/>
      <c r="F205" s="1320"/>
      <c r="G205" s="1320"/>
      <c r="H205" s="1320"/>
      <c r="I205" s="1320"/>
      <c r="J205" s="1320"/>
      <c r="K205" s="1320"/>
      <c r="L205" s="1320"/>
      <c r="M205" s="1320"/>
      <c r="N205" s="1320"/>
      <c r="O205" s="1320"/>
      <c r="P205" s="1320"/>
      <c r="Q205" s="1320"/>
      <c r="R205" s="1320"/>
      <c r="S205" s="1320"/>
      <c r="T205" s="1320"/>
      <c r="U205" s="1320"/>
      <c r="V205" s="1320"/>
      <c r="W205" s="1320"/>
      <c r="X205" s="1320"/>
      <c r="Y205" s="1320"/>
      <c r="Z205" s="1320"/>
    </row>
    <row r="206" spans="1:26" ht="18.75" customHeight="1">
      <c r="A206" s="1320"/>
      <c r="B206" s="1345"/>
      <c r="C206" s="1320"/>
      <c r="D206" s="1345"/>
      <c r="E206" s="1320"/>
      <c r="F206" s="1320"/>
      <c r="G206" s="1320"/>
      <c r="H206" s="1320"/>
      <c r="I206" s="1320"/>
      <c r="J206" s="1320"/>
      <c r="K206" s="1320"/>
      <c r="L206" s="1320"/>
      <c r="M206" s="1320"/>
      <c r="N206" s="1320"/>
      <c r="O206" s="1320"/>
      <c r="P206" s="1320"/>
      <c r="Q206" s="1320"/>
      <c r="R206" s="1320"/>
      <c r="S206" s="1320"/>
      <c r="T206" s="1320"/>
      <c r="U206" s="1320"/>
      <c r="V206" s="1320"/>
      <c r="W206" s="1320"/>
      <c r="X206" s="1320"/>
      <c r="Y206" s="1320"/>
      <c r="Z206" s="1320"/>
    </row>
    <row r="207" spans="1:26" ht="18.75" customHeight="1">
      <c r="A207" s="1320"/>
      <c r="B207" s="1345"/>
      <c r="C207" s="1320"/>
      <c r="D207" s="1345"/>
      <c r="E207" s="1320"/>
      <c r="F207" s="1320"/>
      <c r="G207" s="1320"/>
      <c r="H207" s="1320"/>
      <c r="I207" s="1320"/>
      <c r="J207" s="1320"/>
      <c r="K207" s="1320"/>
      <c r="L207" s="1320"/>
      <c r="M207" s="1320"/>
      <c r="N207" s="1320"/>
      <c r="O207" s="1320"/>
      <c r="P207" s="1320"/>
      <c r="Q207" s="1320"/>
      <c r="R207" s="1320"/>
      <c r="S207" s="1320"/>
      <c r="T207" s="1320"/>
      <c r="U207" s="1320"/>
      <c r="V207" s="1320"/>
      <c r="W207" s="1320"/>
      <c r="X207" s="1320"/>
      <c r="Y207" s="1320"/>
      <c r="Z207" s="1320"/>
    </row>
    <row r="208" spans="1:26" ht="18.75" customHeight="1">
      <c r="A208" s="1320"/>
      <c r="B208" s="1345"/>
      <c r="C208" s="1320"/>
      <c r="D208" s="1345"/>
      <c r="E208" s="1320"/>
      <c r="F208" s="1320"/>
      <c r="G208" s="1320"/>
      <c r="H208" s="1320"/>
      <c r="I208" s="1320"/>
      <c r="J208" s="1320"/>
      <c r="K208" s="1320"/>
      <c r="L208" s="1320"/>
      <c r="M208" s="1320"/>
      <c r="N208" s="1320"/>
      <c r="O208" s="1320"/>
      <c r="P208" s="1320"/>
      <c r="Q208" s="1320"/>
      <c r="R208" s="1320"/>
      <c r="S208" s="1320"/>
      <c r="T208" s="1320"/>
      <c r="U208" s="1320"/>
      <c r="V208" s="1320"/>
      <c r="W208" s="1320"/>
      <c r="X208" s="1320"/>
      <c r="Y208" s="1320"/>
      <c r="Z208" s="1320"/>
    </row>
    <row r="209" spans="1:26" ht="18.75" customHeight="1">
      <c r="A209" s="1320"/>
      <c r="B209" s="1345"/>
      <c r="C209" s="1320"/>
      <c r="D209" s="1345"/>
      <c r="E209" s="1320"/>
      <c r="F209" s="1320"/>
      <c r="G209" s="1320"/>
      <c r="H209" s="1320"/>
      <c r="I209" s="1320"/>
      <c r="J209" s="1320"/>
      <c r="K209" s="1320"/>
      <c r="L209" s="1320"/>
      <c r="M209" s="1320"/>
      <c r="N209" s="1320"/>
      <c r="O209" s="1320"/>
      <c r="P209" s="1320"/>
      <c r="Q209" s="1320"/>
      <c r="R209" s="1320"/>
      <c r="S209" s="1320"/>
      <c r="T209" s="1320"/>
      <c r="U209" s="1320"/>
      <c r="V209" s="1320"/>
      <c r="W209" s="1320"/>
      <c r="X209" s="1320"/>
      <c r="Y209" s="1320"/>
      <c r="Z209" s="1320"/>
    </row>
    <row r="210" spans="1:26" ht="18.75" customHeight="1">
      <c r="A210" s="1320"/>
      <c r="B210" s="1345"/>
      <c r="C210" s="1320"/>
      <c r="D210" s="1345"/>
      <c r="E210" s="1320"/>
      <c r="F210" s="1320"/>
      <c r="G210" s="1320"/>
      <c r="H210" s="1320"/>
      <c r="I210" s="1320"/>
      <c r="J210" s="1320"/>
      <c r="K210" s="1320"/>
      <c r="L210" s="1320"/>
      <c r="M210" s="1320"/>
      <c r="N210" s="1320"/>
      <c r="O210" s="1320"/>
      <c r="P210" s="1320"/>
      <c r="Q210" s="1320"/>
      <c r="R210" s="1320"/>
      <c r="S210" s="1320"/>
      <c r="T210" s="1320"/>
      <c r="U210" s="1320"/>
      <c r="V210" s="1320"/>
      <c r="W210" s="1320"/>
      <c r="X210" s="1320"/>
      <c r="Y210" s="1320"/>
      <c r="Z210" s="1320"/>
    </row>
    <row r="211" spans="1:26" ht="18.75" customHeight="1">
      <c r="A211" s="1320"/>
      <c r="B211" s="1345"/>
      <c r="C211" s="1320"/>
      <c r="D211" s="1345"/>
      <c r="E211" s="1320"/>
      <c r="F211" s="1320"/>
      <c r="G211" s="1320"/>
      <c r="H211" s="1320"/>
      <c r="I211" s="1320"/>
      <c r="J211" s="1320"/>
      <c r="K211" s="1320"/>
      <c r="L211" s="1320"/>
      <c r="M211" s="1320"/>
      <c r="N211" s="1320"/>
      <c r="O211" s="1320"/>
      <c r="P211" s="1320"/>
      <c r="Q211" s="1320"/>
      <c r="R211" s="1320"/>
      <c r="S211" s="1320"/>
      <c r="T211" s="1320"/>
      <c r="U211" s="1320"/>
      <c r="V211" s="1320"/>
      <c r="W211" s="1320"/>
      <c r="X211" s="1320"/>
      <c r="Y211" s="1320"/>
      <c r="Z211" s="1320"/>
    </row>
    <row r="212" spans="1:26" ht="18.75" customHeight="1">
      <c r="A212" s="1320"/>
      <c r="B212" s="1345"/>
      <c r="C212" s="1320"/>
      <c r="D212" s="1345"/>
      <c r="E212" s="1320"/>
      <c r="F212" s="1320"/>
      <c r="G212" s="1320"/>
      <c r="H212" s="1320"/>
      <c r="I212" s="1320"/>
      <c r="J212" s="1320"/>
      <c r="K212" s="1320"/>
      <c r="L212" s="1320"/>
      <c r="M212" s="1320"/>
      <c r="N212" s="1320"/>
      <c r="O212" s="1320"/>
      <c r="P212" s="1320"/>
      <c r="Q212" s="1320"/>
      <c r="R212" s="1320"/>
      <c r="S212" s="1320"/>
      <c r="T212" s="1320"/>
      <c r="U212" s="1320"/>
      <c r="V212" s="1320"/>
      <c r="W212" s="1320"/>
      <c r="X212" s="1320"/>
      <c r="Y212" s="1320"/>
      <c r="Z212" s="1320"/>
    </row>
    <row r="213" spans="1:26" ht="18.75" customHeight="1">
      <c r="A213" s="1320"/>
      <c r="B213" s="1345"/>
      <c r="C213" s="1320"/>
      <c r="D213" s="1345"/>
      <c r="E213" s="1320"/>
      <c r="F213" s="1320"/>
      <c r="G213" s="1320"/>
      <c r="H213" s="1320"/>
      <c r="I213" s="1320"/>
      <c r="J213" s="1320"/>
      <c r="K213" s="1320"/>
      <c r="L213" s="1320"/>
      <c r="M213" s="1320"/>
      <c r="N213" s="1320"/>
      <c r="O213" s="1320"/>
      <c r="P213" s="1320"/>
      <c r="Q213" s="1320"/>
      <c r="R213" s="1320"/>
      <c r="S213" s="1320"/>
      <c r="T213" s="1320"/>
      <c r="U213" s="1320"/>
      <c r="V213" s="1320"/>
      <c r="W213" s="1320"/>
      <c r="X213" s="1320"/>
      <c r="Y213" s="1320"/>
      <c r="Z213" s="1320"/>
    </row>
    <row r="214" spans="1:26" ht="18.75" customHeight="1">
      <c r="A214" s="1320"/>
      <c r="B214" s="1345"/>
      <c r="C214" s="1320"/>
      <c r="D214" s="1345"/>
      <c r="E214" s="1320"/>
      <c r="F214" s="1320"/>
      <c r="G214" s="1320"/>
      <c r="H214" s="1320"/>
      <c r="I214" s="1320"/>
      <c r="J214" s="1320"/>
      <c r="K214" s="1320"/>
      <c r="L214" s="1320"/>
      <c r="M214" s="1320"/>
      <c r="N214" s="1320"/>
      <c r="O214" s="1320"/>
      <c r="P214" s="1320"/>
      <c r="Q214" s="1320"/>
      <c r="R214" s="1320"/>
      <c r="S214" s="1320"/>
      <c r="T214" s="1320"/>
      <c r="U214" s="1320"/>
      <c r="V214" s="1320"/>
      <c r="W214" s="1320"/>
      <c r="X214" s="1320"/>
      <c r="Y214" s="1320"/>
      <c r="Z214" s="1320"/>
    </row>
    <row r="215" spans="1:26" ht="18.75" customHeight="1">
      <c r="A215" s="1320"/>
      <c r="B215" s="1345"/>
      <c r="C215" s="1320"/>
      <c r="D215" s="1345"/>
      <c r="E215" s="1320"/>
      <c r="F215" s="1320"/>
      <c r="G215" s="1320"/>
      <c r="H215" s="1320"/>
      <c r="I215" s="1320"/>
      <c r="J215" s="1320"/>
      <c r="K215" s="1320"/>
      <c r="L215" s="1320"/>
      <c r="M215" s="1320"/>
      <c r="N215" s="1320"/>
      <c r="O215" s="1320"/>
      <c r="P215" s="1320"/>
      <c r="Q215" s="1320"/>
      <c r="R215" s="1320"/>
      <c r="S215" s="1320"/>
      <c r="T215" s="1320"/>
      <c r="U215" s="1320"/>
      <c r="V215" s="1320"/>
      <c r="W215" s="1320"/>
      <c r="X215" s="1320"/>
      <c r="Y215" s="1320"/>
      <c r="Z215" s="1320"/>
    </row>
    <row r="216" spans="1:26" ht="18.75" customHeight="1">
      <c r="A216" s="1320"/>
      <c r="B216" s="1345"/>
      <c r="C216" s="1320"/>
      <c r="D216" s="1345"/>
      <c r="E216" s="1320"/>
      <c r="F216" s="1320"/>
      <c r="G216" s="1320"/>
      <c r="H216" s="1320"/>
      <c r="I216" s="1320"/>
      <c r="J216" s="1320"/>
      <c r="K216" s="1320"/>
      <c r="L216" s="1320"/>
      <c r="M216" s="1320"/>
      <c r="N216" s="1320"/>
      <c r="O216" s="1320"/>
      <c r="P216" s="1320"/>
      <c r="Q216" s="1320"/>
      <c r="R216" s="1320"/>
      <c r="S216" s="1320"/>
      <c r="T216" s="1320"/>
      <c r="U216" s="1320"/>
      <c r="V216" s="1320"/>
      <c r="W216" s="1320"/>
      <c r="X216" s="1320"/>
      <c r="Y216" s="1320"/>
      <c r="Z216" s="1320"/>
    </row>
    <row r="217" spans="1:26" ht="18.75" customHeight="1">
      <c r="A217" s="1320"/>
      <c r="B217" s="1345"/>
      <c r="C217" s="1320"/>
      <c r="D217" s="1345"/>
      <c r="E217" s="1320"/>
      <c r="F217" s="1320"/>
      <c r="G217" s="1320"/>
      <c r="H217" s="1320"/>
      <c r="I217" s="1320"/>
      <c r="J217" s="1320"/>
      <c r="K217" s="1320"/>
      <c r="L217" s="1320"/>
      <c r="M217" s="1320"/>
      <c r="N217" s="1320"/>
      <c r="O217" s="1320"/>
      <c r="P217" s="1320"/>
      <c r="Q217" s="1320"/>
      <c r="R217" s="1320"/>
      <c r="S217" s="1320"/>
      <c r="T217" s="1320"/>
      <c r="U217" s="1320"/>
      <c r="V217" s="1320"/>
      <c r="W217" s="1320"/>
      <c r="X217" s="1320"/>
      <c r="Y217" s="1320"/>
      <c r="Z217" s="1320"/>
    </row>
    <row r="218" spans="1:26" ht="18.75" customHeight="1">
      <c r="A218" s="1320"/>
      <c r="B218" s="1345"/>
      <c r="C218" s="1320"/>
      <c r="D218" s="1345"/>
      <c r="E218" s="1320"/>
      <c r="F218" s="1320"/>
      <c r="G218" s="1320"/>
      <c r="H218" s="1320"/>
      <c r="I218" s="1320"/>
      <c r="J218" s="1320"/>
      <c r="K218" s="1320"/>
      <c r="L218" s="1320"/>
      <c r="M218" s="1320"/>
      <c r="N218" s="1320"/>
      <c r="O218" s="1320"/>
      <c r="P218" s="1320"/>
      <c r="Q218" s="1320"/>
      <c r="R218" s="1320"/>
      <c r="S218" s="1320"/>
      <c r="T218" s="1320"/>
      <c r="U218" s="1320"/>
      <c r="V218" s="1320"/>
      <c r="W218" s="1320"/>
      <c r="X218" s="1320"/>
      <c r="Y218" s="1320"/>
      <c r="Z218" s="1320"/>
    </row>
    <row r="219" spans="1:26" ht="18.75" customHeight="1">
      <c r="A219" s="1320"/>
      <c r="B219" s="1345"/>
      <c r="C219" s="1320"/>
      <c r="D219" s="1345"/>
      <c r="E219" s="1320"/>
      <c r="F219" s="1320"/>
      <c r="G219" s="1320"/>
      <c r="H219" s="1320"/>
      <c r="I219" s="1320"/>
      <c r="J219" s="1320"/>
      <c r="K219" s="1320"/>
      <c r="L219" s="1320"/>
      <c r="M219" s="1320"/>
      <c r="N219" s="1320"/>
      <c r="O219" s="1320"/>
      <c r="P219" s="1320"/>
      <c r="Q219" s="1320"/>
      <c r="R219" s="1320"/>
      <c r="S219" s="1320"/>
      <c r="T219" s="1320"/>
      <c r="U219" s="1320"/>
      <c r="V219" s="1320"/>
      <c r="W219" s="1320"/>
      <c r="X219" s="1320"/>
      <c r="Y219" s="1320"/>
      <c r="Z219" s="1320"/>
    </row>
    <row r="220" spans="1:26" ht="18.75" customHeight="1">
      <c r="A220" s="1320"/>
      <c r="B220" s="1345"/>
      <c r="C220" s="1320"/>
      <c r="D220" s="1345"/>
      <c r="E220" s="1320"/>
      <c r="F220" s="1320"/>
      <c r="G220" s="1320"/>
      <c r="H220" s="1320"/>
      <c r="I220" s="1320"/>
      <c r="J220" s="1320"/>
      <c r="K220" s="1320"/>
      <c r="L220" s="1320"/>
      <c r="M220" s="1320"/>
      <c r="N220" s="1320"/>
      <c r="O220" s="1320"/>
      <c r="P220" s="1320"/>
      <c r="Q220" s="1320"/>
      <c r="R220" s="1320"/>
      <c r="S220" s="1320"/>
      <c r="T220" s="1320"/>
      <c r="U220" s="1320"/>
      <c r="V220" s="1320"/>
      <c r="W220" s="1320"/>
      <c r="X220" s="1320"/>
      <c r="Y220" s="1320"/>
      <c r="Z220" s="1320"/>
    </row>
    <row r="221" spans="1:26" ht="18.75" customHeight="1">
      <c r="A221" s="1320"/>
      <c r="B221" s="1345"/>
      <c r="C221" s="1320"/>
      <c r="D221" s="1345"/>
      <c r="E221" s="1320"/>
      <c r="F221" s="1320"/>
      <c r="G221" s="1320"/>
      <c r="H221" s="1320"/>
      <c r="I221" s="1320"/>
      <c r="J221" s="1320"/>
      <c r="K221" s="1320"/>
      <c r="L221" s="1320"/>
      <c r="M221" s="1320"/>
      <c r="N221" s="1320"/>
      <c r="O221" s="1320"/>
      <c r="P221" s="1320"/>
      <c r="Q221" s="1320"/>
      <c r="R221" s="1320"/>
      <c r="S221" s="1320"/>
      <c r="T221" s="1320"/>
      <c r="U221" s="1320"/>
      <c r="V221" s="1320"/>
      <c r="W221" s="1320"/>
      <c r="X221" s="1320"/>
      <c r="Y221" s="1320"/>
      <c r="Z221" s="1320"/>
    </row>
    <row r="222" spans="1:26" ht="18.75" customHeight="1">
      <c r="A222" s="1320"/>
      <c r="B222" s="1345"/>
      <c r="C222" s="1320"/>
      <c r="D222" s="1345"/>
      <c r="E222" s="1320"/>
      <c r="F222" s="1320"/>
      <c r="G222" s="1320"/>
      <c r="H222" s="1320"/>
      <c r="I222" s="1320"/>
      <c r="J222" s="1320"/>
      <c r="K222" s="1320"/>
      <c r="L222" s="1320"/>
      <c r="M222" s="1320"/>
      <c r="N222" s="1320"/>
      <c r="O222" s="1320"/>
      <c r="P222" s="1320"/>
      <c r="Q222" s="1320"/>
      <c r="R222" s="1320"/>
      <c r="S222" s="1320"/>
      <c r="T222" s="1320"/>
      <c r="U222" s="1320"/>
      <c r="V222" s="1320"/>
      <c r="W222" s="1320"/>
      <c r="X222" s="1320"/>
      <c r="Y222" s="1320"/>
      <c r="Z222" s="1320"/>
    </row>
    <row r="223" spans="1:26" ht="18.75" customHeight="1">
      <c r="A223" s="1320"/>
      <c r="B223" s="1345"/>
      <c r="C223" s="1320"/>
      <c r="D223" s="1345"/>
      <c r="E223" s="1320"/>
      <c r="F223" s="1320"/>
      <c r="G223" s="1320"/>
      <c r="H223" s="1320"/>
      <c r="I223" s="1320"/>
      <c r="J223" s="1320"/>
      <c r="K223" s="1320"/>
      <c r="L223" s="1320"/>
      <c r="M223" s="1320"/>
      <c r="N223" s="1320"/>
      <c r="O223" s="1320"/>
      <c r="P223" s="1320"/>
      <c r="Q223" s="1320"/>
      <c r="R223" s="1320"/>
      <c r="S223" s="1320"/>
      <c r="T223" s="1320"/>
      <c r="U223" s="1320"/>
      <c r="V223" s="1320"/>
      <c r="W223" s="1320"/>
      <c r="X223" s="1320"/>
      <c r="Y223" s="1320"/>
      <c r="Z223" s="1320"/>
    </row>
    <row r="224" spans="1:26" ht="18.75" customHeight="1">
      <c r="A224" s="1320"/>
      <c r="B224" s="1345"/>
      <c r="C224" s="1320"/>
      <c r="D224" s="1345"/>
      <c r="E224" s="1320"/>
      <c r="F224" s="1320"/>
      <c r="G224" s="1320"/>
      <c r="H224" s="1320"/>
      <c r="I224" s="1320"/>
      <c r="J224" s="1320"/>
      <c r="K224" s="1320"/>
      <c r="L224" s="1320"/>
      <c r="M224" s="1320"/>
      <c r="N224" s="1320"/>
      <c r="O224" s="1320"/>
      <c r="P224" s="1320"/>
      <c r="Q224" s="1320"/>
      <c r="R224" s="1320"/>
      <c r="S224" s="1320"/>
      <c r="T224" s="1320"/>
      <c r="U224" s="1320"/>
      <c r="V224" s="1320"/>
      <c r="W224" s="1320"/>
      <c r="X224" s="1320"/>
      <c r="Y224" s="1320"/>
      <c r="Z224" s="1320"/>
    </row>
    <row r="225" spans="1:26" ht="18.75" customHeight="1">
      <c r="A225" s="1320"/>
      <c r="B225" s="1345"/>
      <c r="C225" s="1320"/>
      <c r="D225" s="1345"/>
      <c r="E225" s="1320"/>
      <c r="F225" s="1320"/>
      <c r="G225" s="1320"/>
      <c r="H225" s="1320"/>
      <c r="I225" s="1320"/>
      <c r="J225" s="1320"/>
      <c r="K225" s="1320"/>
      <c r="L225" s="1320"/>
      <c r="M225" s="1320"/>
      <c r="N225" s="1320"/>
      <c r="O225" s="1320"/>
      <c r="P225" s="1320"/>
      <c r="Q225" s="1320"/>
      <c r="R225" s="1320"/>
      <c r="S225" s="1320"/>
      <c r="T225" s="1320"/>
      <c r="U225" s="1320"/>
      <c r="V225" s="1320"/>
      <c r="W225" s="1320"/>
      <c r="X225" s="1320"/>
      <c r="Y225" s="1320"/>
      <c r="Z225" s="1320"/>
    </row>
    <row r="226" spans="1:26" ht="18.75" customHeight="1">
      <c r="A226" s="1320"/>
      <c r="B226" s="1345"/>
      <c r="C226" s="1320"/>
      <c r="D226" s="1345"/>
      <c r="E226" s="1320"/>
      <c r="F226" s="1320"/>
      <c r="G226" s="1320"/>
      <c r="H226" s="1320"/>
      <c r="I226" s="1320"/>
      <c r="J226" s="1320"/>
      <c r="K226" s="1320"/>
      <c r="L226" s="1320"/>
      <c r="M226" s="1320"/>
      <c r="N226" s="1320"/>
      <c r="O226" s="1320"/>
      <c r="P226" s="1320"/>
      <c r="Q226" s="1320"/>
      <c r="R226" s="1320"/>
      <c r="S226" s="1320"/>
      <c r="T226" s="1320"/>
      <c r="U226" s="1320"/>
      <c r="V226" s="1320"/>
      <c r="W226" s="1320"/>
      <c r="X226" s="1320"/>
      <c r="Y226" s="1320"/>
      <c r="Z226" s="1320"/>
    </row>
    <row r="227" spans="1:26" ht="18.75" customHeight="1">
      <c r="A227" s="1320"/>
      <c r="B227" s="1345"/>
      <c r="C227" s="1320"/>
      <c r="D227" s="1345"/>
      <c r="E227" s="1320"/>
      <c r="F227" s="1320"/>
      <c r="G227" s="1320"/>
      <c r="H227" s="1320"/>
      <c r="I227" s="1320"/>
      <c r="J227" s="1320"/>
      <c r="K227" s="1320"/>
      <c r="L227" s="1320"/>
      <c r="M227" s="1320"/>
      <c r="N227" s="1320"/>
      <c r="O227" s="1320"/>
      <c r="P227" s="1320"/>
      <c r="Q227" s="1320"/>
      <c r="R227" s="1320"/>
      <c r="S227" s="1320"/>
      <c r="T227" s="1320"/>
      <c r="U227" s="1320"/>
      <c r="V227" s="1320"/>
      <c r="W227" s="1320"/>
      <c r="X227" s="1320"/>
      <c r="Y227" s="1320"/>
      <c r="Z227" s="1320"/>
    </row>
    <row r="228" spans="1:26" ht="18.75" customHeight="1">
      <c r="A228" s="1320"/>
      <c r="B228" s="1345"/>
      <c r="C228" s="1320"/>
      <c r="D228" s="1345"/>
      <c r="E228" s="1320"/>
      <c r="F228" s="1320"/>
      <c r="G228" s="1320"/>
      <c r="H228" s="1320"/>
      <c r="I228" s="1320"/>
      <c r="J228" s="1320"/>
      <c r="K228" s="1320"/>
      <c r="L228" s="1320"/>
      <c r="M228" s="1320"/>
      <c r="N228" s="1320"/>
      <c r="O228" s="1320"/>
      <c r="P228" s="1320"/>
      <c r="Q228" s="1320"/>
      <c r="R228" s="1320"/>
      <c r="S228" s="1320"/>
      <c r="T228" s="1320"/>
      <c r="U228" s="1320"/>
      <c r="V228" s="1320"/>
      <c r="W228" s="1320"/>
      <c r="X228" s="1320"/>
      <c r="Y228" s="1320"/>
      <c r="Z228" s="1320"/>
    </row>
    <row r="229" spans="1:26" ht="18.75" customHeight="1">
      <c r="A229" s="1320"/>
      <c r="B229" s="1345"/>
      <c r="C229" s="1320"/>
      <c r="D229" s="1345"/>
      <c r="E229" s="1320"/>
      <c r="F229" s="1320"/>
      <c r="G229" s="1320"/>
      <c r="H229" s="1320"/>
      <c r="I229" s="1320"/>
      <c r="J229" s="1320"/>
      <c r="K229" s="1320"/>
      <c r="L229" s="1320"/>
      <c r="M229" s="1320"/>
      <c r="N229" s="1320"/>
      <c r="O229" s="1320"/>
      <c r="P229" s="1320"/>
      <c r="Q229" s="1320"/>
      <c r="R229" s="1320"/>
      <c r="S229" s="1320"/>
      <c r="T229" s="1320"/>
      <c r="U229" s="1320"/>
      <c r="V229" s="1320"/>
      <c r="W229" s="1320"/>
      <c r="X229" s="1320"/>
      <c r="Y229" s="1320"/>
      <c r="Z229" s="1320"/>
    </row>
    <row r="230" spans="1:26" ht="18.75" customHeight="1">
      <c r="A230" s="1320"/>
      <c r="B230" s="1345"/>
      <c r="C230" s="1320"/>
      <c r="D230" s="1345"/>
      <c r="E230" s="1320"/>
      <c r="F230" s="1320"/>
      <c r="G230" s="1320"/>
      <c r="H230" s="1320"/>
      <c r="I230" s="1320"/>
      <c r="J230" s="1320"/>
      <c r="K230" s="1320"/>
      <c r="L230" s="1320"/>
      <c r="M230" s="1320"/>
      <c r="N230" s="1320"/>
      <c r="O230" s="1320"/>
      <c r="P230" s="1320"/>
      <c r="Q230" s="1320"/>
      <c r="R230" s="1320"/>
      <c r="S230" s="1320"/>
      <c r="T230" s="1320"/>
      <c r="U230" s="1320"/>
      <c r="V230" s="1320"/>
      <c r="W230" s="1320"/>
      <c r="X230" s="1320"/>
      <c r="Y230" s="1320"/>
      <c r="Z230" s="1320"/>
    </row>
    <row r="231" spans="1:26" ht="18.75" customHeight="1">
      <c r="A231" s="1320"/>
      <c r="B231" s="1345"/>
      <c r="C231" s="1320"/>
      <c r="D231" s="1345"/>
      <c r="E231" s="1320"/>
      <c r="F231" s="1320"/>
      <c r="G231" s="1320"/>
      <c r="H231" s="1320"/>
      <c r="I231" s="1320"/>
      <c r="J231" s="1320"/>
      <c r="K231" s="1320"/>
      <c r="L231" s="1320"/>
      <c r="M231" s="1320"/>
      <c r="N231" s="1320"/>
      <c r="O231" s="1320"/>
      <c r="P231" s="1320"/>
      <c r="Q231" s="1320"/>
      <c r="R231" s="1320"/>
      <c r="S231" s="1320"/>
      <c r="T231" s="1320"/>
      <c r="U231" s="1320"/>
      <c r="V231" s="1320"/>
      <c r="W231" s="1320"/>
      <c r="X231" s="1320"/>
      <c r="Y231" s="1320"/>
      <c r="Z231" s="1320"/>
    </row>
    <row r="232" spans="1:26" ht="18.75" customHeight="1">
      <c r="A232" s="1320"/>
      <c r="B232" s="1345"/>
      <c r="C232" s="1320"/>
      <c r="D232" s="1345"/>
      <c r="E232" s="1320"/>
      <c r="F232" s="1320"/>
      <c r="G232" s="1320"/>
      <c r="H232" s="1320"/>
      <c r="I232" s="1320"/>
      <c r="J232" s="1320"/>
      <c r="K232" s="1320"/>
      <c r="L232" s="1320"/>
      <c r="M232" s="1320"/>
      <c r="N232" s="1320"/>
      <c r="O232" s="1320"/>
      <c r="P232" s="1320"/>
      <c r="Q232" s="1320"/>
      <c r="R232" s="1320"/>
      <c r="S232" s="1320"/>
      <c r="T232" s="1320"/>
      <c r="U232" s="1320"/>
      <c r="V232" s="1320"/>
      <c r="W232" s="1320"/>
      <c r="X232" s="1320"/>
      <c r="Y232" s="1320"/>
      <c r="Z232" s="1320"/>
    </row>
    <row r="233" spans="1:26" ht="18.75" customHeight="1">
      <c r="A233" s="1320"/>
      <c r="B233" s="1345"/>
      <c r="C233" s="1320"/>
      <c r="D233" s="1345"/>
      <c r="E233" s="1320"/>
      <c r="F233" s="1320"/>
      <c r="G233" s="1320"/>
      <c r="H233" s="1320"/>
      <c r="I233" s="1320"/>
      <c r="J233" s="1320"/>
      <c r="K233" s="1320"/>
      <c r="L233" s="1320"/>
      <c r="M233" s="1320"/>
      <c r="N233" s="1320"/>
      <c r="O233" s="1320"/>
      <c r="P233" s="1320"/>
      <c r="Q233" s="1320"/>
      <c r="R233" s="1320"/>
      <c r="S233" s="1320"/>
      <c r="T233" s="1320"/>
      <c r="U233" s="1320"/>
      <c r="V233" s="1320"/>
      <c r="W233" s="1320"/>
      <c r="X233" s="1320"/>
      <c r="Y233" s="1320"/>
      <c r="Z233" s="1320"/>
    </row>
    <row r="234" spans="1:26" ht="18.75" customHeight="1">
      <c r="A234" s="1320"/>
      <c r="B234" s="1345"/>
      <c r="C234" s="1320"/>
      <c r="D234" s="1345"/>
      <c r="E234" s="1320"/>
      <c r="F234" s="1320"/>
      <c r="G234" s="1320"/>
      <c r="H234" s="1320"/>
      <c r="I234" s="1320"/>
      <c r="J234" s="1320"/>
      <c r="K234" s="1320"/>
      <c r="L234" s="1320"/>
      <c r="M234" s="1320"/>
      <c r="N234" s="1320"/>
      <c r="O234" s="1320"/>
      <c r="P234" s="1320"/>
      <c r="Q234" s="1320"/>
      <c r="R234" s="1320"/>
      <c r="S234" s="1320"/>
      <c r="T234" s="1320"/>
      <c r="U234" s="1320"/>
      <c r="V234" s="1320"/>
      <c r="W234" s="1320"/>
      <c r="X234" s="1320"/>
      <c r="Y234" s="1320"/>
      <c r="Z234" s="1320"/>
    </row>
    <row r="235" spans="1:26" ht="18.75" customHeight="1">
      <c r="A235" s="1320"/>
      <c r="B235" s="1345"/>
      <c r="C235" s="1320"/>
      <c r="D235" s="1345"/>
      <c r="E235" s="1320"/>
      <c r="F235" s="1320"/>
      <c r="G235" s="1320"/>
      <c r="H235" s="1320"/>
      <c r="I235" s="1320"/>
      <c r="J235" s="1320"/>
      <c r="K235" s="1320"/>
      <c r="L235" s="1320"/>
      <c r="M235" s="1320"/>
      <c r="N235" s="1320"/>
      <c r="O235" s="1320"/>
      <c r="P235" s="1320"/>
      <c r="Q235" s="1320"/>
      <c r="R235" s="1320"/>
      <c r="S235" s="1320"/>
      <c r="T235" s="1320"/>
      <c r="U235" s="1320"/>
      <c r="V235" s="1320"/>
      <c r="W235" s="1320"/>
      <c r="X235" s="1320"/>
      <c r="Y235" s="1320"/>
      <c r="Z235" s="1320"/>
    </row>
    <row r="236" spans="1:26" ht="18.75" customHeight="1">
      <c r="A236" s="1320"/>
      <c r="B236" s="1345"/>
      <c r="C236" s="1320"/>
      <c r="D236" s="1345"/>
      <c r="E236" s="1320"/>
      <c r="F236" s="1320"/>
      <c r="G236" s="1320"/>
      <c r="H236" s="1320"/>
      <c r="I236" s="1320"/>
      <c r="J236" s="1320"/>
      <c r="K236" s="1320"/>
      <c r="L236" s="1320"/>
      <c r="M236" s="1320"/>
      <c r="N236" s="1320"/>
      <c r="O236" s="1320"/>
      <c r="P236" s="1320"/>
      <c r="Q236" s="1320"/>
      <c r="R236" s="1320"/>
      <c r="S236" s="1320"/>
      <c r="T236" s="1320"/>
      <c r="U236" s="1320"/>
      <c r="V236" s="1320"/>
      <c r="W236" s="1320"/>
      <c r="X236" s="1320"/>
      <c r="Y236" s="1320"/>
      <c r="Z236" s="1320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6">
    <mergeCell ref="G13:G14"/>
    <mergeCell ref="A5:H5"/>
    <mergeCell ref="A9:H9"/>
    <mergeCell ref="A1:H1"/>
    <mergeCell ref="A2:G2"/>
    <mergeCell ref="A3:B3"/>
    <mergeCell ref="C3:H3"/>
    <mergeCell ref="A4:B4"/>
    <mergeCell ref="C4:H4"/>
    <mergeCell ref="A20:H20"/>
    <mergeCell ref="A28:H28"/>
    <mergeCell ref="A32:H32"/>
    <mergeCell ref="A24:H24"/>
    <mergeCell ref="G25:H25"/>
    <mergeCell ref="G26:H26"/>
    <mergeCell ref="G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M9" sqref="M9:O9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21" t="s">
        <v>189</v>
      </c>
      <c r="C1" s="1522"/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2"/>
      <c r="V1" s="1522"/>
      <c r="W1" s="1522"/>
      <c r="X1" s="1522"/>
      <c r="Y1" s="1522"/>
      <c r="Z1" s="1522"/>
      <c r="AA1" s="1522"/>
      <c r="AB1" s="1522"/>
      <c r="AC1" s="1522"/>
      <c r="AD1" s="1522"/>
      <c r="AE1" s="1522"/>
      <c r="AF1" s="1522"/>
      <c r="AG1" s="1522"/>
      <c r="AH1" s="1522"/>
      <c r="AI1" s="1522"/>
      <c r="AJ1" s="1522"/>
      <c r="AK1" s="1522"/>
      <c r="AL1" s="1522"/>
      <c r="AM1" s="1522"/>
      <c r="AN1" s="1522"/>
      <c r="AO1" s="1522"/>
      <c r="AP1" s="1522"/>
      <c r="AQ1" s="1522"/>
      <c r="AR1" s="1522"/>
      <c r="AS1" s="1522"/>
      <c r="AT1" s="1523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24" t="str">
        <f>TA413_PBNTL!M1</f>
        <v>23.06.2026</v>
      </c>
      <c r="AR2" s="1525"/>
      <c r="AS2" s="1525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505" t="s">
        <v>91</v>
      </c>
      <c r="D4" s="1505"/>
      <c r="E4" s="1505" t="s">
        <v>131</v>
      </c>
      <c r="F4" s="1505"/>
      <c r="G4" s="1505"/>
      <c r="H4" s="1505"/>
      <c r="I4" s="1505" t="s">
        <v>274</v>
      </c>
      <c r="J4" s="1505"/>
      <c r="K4" s="1505" t="s">
        <v>988</v>
      </c>
      <c r="L4" s="1505"/>
      <c r="M4" s="1505" t="s">
        <v>255</v>
      </c>
      <c r="N4" s="1505"/>
      <c r="O4" s="1505"/>
      <c r="P4" s="1505" t="s">
        <v>0</v>
      </c>
      <c r="Q4" s="1505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505" t="s">
        <v>190</v>
      </c>
      <c r="AD4" s="1505"/>
      <c r="AE4" s="1505"/>
      <c r="AF4" s="1505"/>
      <c r="AI4" s="317"/>
      <c r="AJ4" s="318"/>
      <c r="AL4" s="1505" t="s">
        <v>199</v>
      </c>
      <c r="AM4" s="1505"/>
      <c r="AN4" s="1505"/>
      <c r="AO4" s="1505"/>
      <c r="AP4" s="1505"/>
      <c r="AQ4" s="1505"/>
      <c r="AR4" s="173"/>
      <c r="AS4" s="173"/>
      <c r="AT4" s="89"/>
    </row>
    <row r="5" spans="2:54" ht="15" customHeight="1">
      <c r="B5" s="88"/>
      <c r="C5" s="1508">
        <v>1</v>
      </c>
      <c r="D5" s="1508"/>
      <c r="E5" s="1505" t="s">
        <v>99</v>
      </c>
      <c r="F5" s="1505"/>
      <c r="G5" s="1505"/>
      <c r="H5" s="1505"/>
      <c r="I5" s="1508" t="s">
        <v>122</v>
      </c>
      <c r="J5" s="1508"/>
      <c r="K5" s="1509">
        <f>TA413_PBNTL!D11</f>
        <v>316</v>
      </c>
      <c r="L5" s="1509"/>
      <c r="M5" s="1506">
        <f>TA413_PBNTL!J11</f>
        <v>316</v>
      </c>
      <c r="N5" s="1506"/>
      <c r="O5" s="1506"/>
      <c r="P5" s="1506">
        <f>K5-M5</f>
        <v>0</v>
      </c>
      <c r="Q5" s="1506"/>
      <c r="R5" s="173"/>
      <c r="S5" s="173"/>
      <c r="T5" s="173"/>
      <c r="U5" s="173"/>
      <c r="V5" s="173"/>
      <c r="W5" s="173"/>
      <c r="X5" s="173"/>
      <c r="Z5" s="317"/>
      <c r="AA5" s="317"/>
      <c r="AC5" s="1505" t="s">
        <v>191</v>
      </c>
      <c r="AD5" s="1505"/>
      <c r="AE5" s="1505"/>
      <c r="AF5" s="1505"/>
      <c r="AI5" s="317"/>
      <c r="AJ5" s="317"/>
      <c r="AL5" s="1505" t="s">
        <v>200</v>
      </c>
      <c r="AM5" s="1505"/>
      <c r="AN5" s="1505"/>
      <c r="AO5" s="1505"/>
      <c r="AP5" s="1505"/>
      <c r="AQ5" s="1505"/>
      <c r="AR5" s="173"/>
      <c r="AS5" s="173"/>
      <c r="AT5" s="89"/>
    </row>
    <row r="6" spans="2:54">
      <c r="B6" s="88"/>
      <c r="C6" s="1508">
        <v>2</v>
      </c>
      <c r="D6" s="1508"/>
      <c r="E6" s="1505" t="s">
        <v>34</v>
      </c>
      <c r="F6" s="1505"/>
      <c r="G6" s="1505"/>
      <c r="H6" s="1505"/>
      <c r="I6" s="1508" t="s">
        <v>122</v>
      </c>
      <c r="J6" s="1508"/>
      <c r="K6" s="1509">
        <f>TA413_PBNTL!D12</f>
        <v>309</v>
      </c>
      <c r="L6" s="1509"/>
      <c r="M6" s="1506">
        <f>TA413_PBNTL!J12</f>
        <v>308</v>
      </c>
      <c r="N6" s="1506"/>
      <c r="O6" s="1506"/>
      <c r="P6" s="1506">
        <f>K6-M6</f>
        <v>1</v>
      </c>
      <c r="Q6" s="1506"/>
      <c r="R6" s="173"/>
      <c r="S6" s="173"/>
      <c r="T6" s="173" t="s">
        <v>521</v>
      </c>
      <c r="U6" s="173"/>
      <c r="V6" s="173"/>
      <c r="W6" s="173"/>
      <c r="X6" s="173"/>
      <c r="Z6" s="1507"/>
      <c r="AA6" s="317"/>
      <c r="AB6" s="1507"/>
      <c r="AC6" s="1505" t="s">
        <v>194</v>
      </c>
      <c r="AD6" s="1505"/>
      <c r="AE6" s="1505"/>
      <c r="AF6" s="1505"/>
      <c r="AI6" s="1507"/>
      <c r="AJ6" s="317">
        <v>4</v>
      </c>
      <c r="AK6" s="1507"/>
      <c r="AL6" s="1505" t="s">
        <v>201</v>
      </c>
      <c r="AM6" s="1505"/>
      <c r="AN6" s="1505"/>
      <c r="AO6" s="1505"/>
      <c r="AP6" s="1505"/>
      <c r="AQ6" s="1505"/>
      <c r="AR6" s="173"/>
      <c r="AS6" s="173"/>
      <c r="AT6" s="89"/>
    </row>
    <row r="7" spans="2:54">
      <c r="B7" s="88"/>
      <c r="C7" s="1508">
        <v>3</v>
      </c>
      <c r="D7" s="1508"/>
      <c r="E7" s="1505" t="s">
        <v>275</v>
      </c>
      <c r="F7" s="1505"/>
      <c r="G7" s="1505"/>
      <c r="H7" s="1505"/>
      <c r="I7" s="1508" t="s">
        <v>122</v>
      </c>
      <c r="J7" s="1508"/>
      <c r="K7" s="1509">
        <f>TA413_PBNTL!D13</f>
        <v>306</v>
      </c>
      <c r="L7" s="1509"/>
      <c r="M7" s="1506">
        <f>TA413_PBNTL!J13</f>
        <v>303</v>
      </c>
      <c r="N7" s="1506"/>
      <c r="O7" s="1506"/>
      <c r="P7" s="1506">
        <f>K7-M7</f>
        <v>3</v>
      </c>
      <c r="Q7" s="1506"/>
      <c r="R7" s="173"/>
      <c r="S7" s="173"/>
      <c r="T7" s="173"/>
      <c r="U7" s="173"/>
      <c r="V7" s="173"/>
      <c r="W7" s="173"/>
      <c r="X7" s="173"/>
      <c r="Z7" s="1507"/>
      <c r="AA7" s="1513">
        <v>1</v>
      </c>
      <c r="AB7" s="1507"/>
      <c r="AC7" s="1505" t="s">
        <v>195</v>
      </c>
      <c r="AD7" s="1505"/>
      <c r="AE7" s="1505"/>
      <c r="AF7" s="1505"/>
      <c r="AI7" s="1507"/>
      <c r="AJ7" s="319"/>
      <c r="AK7" s="1507"/>
      <c r="AL7" s="1549" t="s">
        <v>202</v>
      </c>
      <c r="AM7" s="1550"/>
      <c r="AN7" s="1550"/>
      <c r="AO7" s="1550"/>
      <c r="AP7" s="1550"/>
      <c r="AQ7" s="1551"/>
      <c r="AR7" s="173"/>
      <c r="AS7" s="173"/>
      <c r="AT7" s="89"/>
    </row>
    <row r="8" spans="2:54" ht="15" customHeight="1">
      <c r="B8" s="88"/>
      <c r="C8" s="1508">
        <v>4</v>
      </c>
      <c r="D8" s="1508"/>
      <c r="E8" s="1539" t="s">
        <v>276</v>
      </c>
      <c r="F8" s="1540"/>
      <c r="G8" s="1540"/>
      <c r="H8" s="1541"/>
      <c r="I8" s="1516" t="s">
        <v>159</v>
      </c>
      <c r="J8" s="1517"/>
      <c r="K8" s="1518">
        <f>TA413_PBNTL!D17</f>
        <v>117.85085099999999</v>
      </c>
      <c r="L8" s="1519"/>
      <c r="M8" s="1510">
        <f>TA413_PBNTL!J17</f>
        <v>81.582999999999998</v>
      </c>
      <c r="N8" s="1512"/>
      <c r="O8" s="1511"/>
      <c r="P8" s="1510">
        <f>K8-M8</f>
        <v>36.267850999999993</v>
      </c>
      <c r="Q8" s="1511"/>
      <c r="R8" s="173"/>
      <c r="S8" s="173"/>
      <c r="T8" s="173" t="s">
        <v>520</v>
      </c>
      <c r="U8" s="173"/>
      <c r="V8" s="173"/>
      <c r="W8" s="173"/>
      <c r="X8" s="173"/>
      <c r="Z8" s="1507"/>
      <c r="AA8" s="1514"/>
      <c r="AB8" s="1507"/>
      <c r="AC8" s="1505"/>
      <c r="AD8" s="1505"/>
      <c r="AE8" s="1505"/>
      <c r="AF8" s="1505"/>
      <c r="AI8" s="1507"/>
      <c r="AJ8" s="320">
        <v>3</v>
      </c>
      <c r="AK8" s="1507"/>
      <c r="AL8" s="1552"/>
      <c r="AM8" s="1553"/>
      <c r="AN8" s="1553"/>
      <c r="AO8" s="1553"/>
      <c r="AP8" s="1553"/>
      <c r="AQ8" s="1554"/>
      <c r="AR8" s="173"/>
      <c r="AS8" s="173"/>
      <c r="AT8" s="89"/>
    </row>
    <row r="9" spans="2:54" ht="15" customHeight="1">
      <c r="B9" s="88"/>
      <c r="C9" s="1516">
        <v>5</v>
      </c>
      <c r="D9" s="1517"/>
      <c r="E9" s="1539" t="s">
        <v>277</v>
      </c>
      <c r="F9" s="1540"/>
      <c r="G9" s="1540"/>
      <c r="H9" s="1541"/>
      <c r="I9" s="1516" t="s">
        <v>159</v>
      </c>
      <c r="J9" s="1517"/>
      <c r="K9" s="1518">
        <f>TA413_PBNTL!D18</f>
        <v>117.85085099999999</v>
      </c>
      <c r="L9" s="1519"/>
      <c r="M9" s="1510">
        <f>TA413_PBNTL!J18</f>
        <v>78.552999999999997</v>
      </c>
      <c r="N9" s="1512"/>
      <c r="O9" s="1511"/>
      <c r="P9" s="1510">
        <f>K9-M9</f>
        <v>39.297850999999994</v>
      </c>
      <c r="Q9" s="1511"/>
      <c r="R9" s="173"/>
      <c r="S9" s="173"/>
      <c r="T9" s="173"/>
      <c r="U9" s="173"/>
      <c r="V9" s="173"/>
      <c r="W9" s="173"/>
      <c r="X9" s="173"/>
      <c r="Z9" s="1507"/>
      <c r="AA9" s="321">
        <v>1</v>
      </c>
      <c r="AB9" s="1507"/>
      <c r="AC9" s="1505" t="s">
        <v>196</v>
      </c>
      <c r="AD9" s="1505"/>
      <c r="AE9" s="1505"/>
      <c r="AF9" s="1505"/>
      <c r="AI9" s="1507"/>
      <c r="AJ9" s="322">
        <v>2</v>
      </c>
      <c r="AK9" s="1507"/>
      <c r="AL9" s="1505" t="s">
        <v>203</v>
      </c>
      <c r="AM9" s="1505"/>
      <c r="AN9" s="1505"/>
      <c r="AO9" s="1505"/>
      <c r="AP9" s="1505"/>
      <c r="AQ9" s="1505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508"/>
      <c r="AD10" s="1508"/>
      <c r="AE10" s="1508"/>
      <c r="AF10" s="1508"/>
      <c r="AI10" s="317"/>
      <c r="AJ10" s="317"/>
      <c r="AL10" s="1505" t="s">
        <v>204</v>
      </c>
      <c r="AM10" s="1505"/>
      <c r="AN10" s="1505"/>
      <c r="AO10" s="1505"/>
      <c r="AP10" s="1505"/>
      <c r="AQ10" s="1505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20"/>
      <c r="Q11" s="1520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49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515"/>
      <c r="C15" s="334"/>
      <c r="D15" s="325" t="s">
        <v>278</v>
      </c>
      <c r="E15" s="334"/>
      <c r="F15" s="334"/>
      <c r="G15" s="334"/>
      <c r="H15" s="336"/>
      <c r="AT15" s="329"/>
      <c r="AW15" s="953"/>
      <c r="AX15" s="953"/>
      <c r="AY15" s="953"/>
      <c r="AZ15" s="953"/>
      <c r="BA15" s="953"/>
      <c r="BB15" s="953"/>
    </row>
    <row r="16" spans="2:54" ht="21" customHeight="1">
      <c r="B16" s="1515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515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0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3"/>
      <c r="R19" s="1023"/>
      <c r="S19" s="1023"/>
      <c r="T19" s="1023"/>
      <c r="U19" s="1023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504"/>
      <c r="AT23" s="329"/>
    </row>
    <row r="24" spans="2:53" ht="20.25" customHeight="1">
      <c r="B24" s="1504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504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8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4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459" t="s">
        <v>689</v>
      </c>
      <c r="AD51" s="1459"/>
      <c r="AE51" s="1459"/>
      <c r="AF51" s="375"/>
      <c r="AG51" s="389"/>
      <c r="AH51" s="375"/>
      <c r="AI51" s="389"/>
      <c r="AJ51" s="1470" t="s">
        <v>1168</v>
      </c>
      <c r="AK51" s="1470"/>
      <c r="AL51" s="1470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458" t="s">
        <v>515</v>
      </c>
      <c r="L59" s="1458"/>
      <c r="M59" s="1458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458" t="s">
        <v>309</v>
      </c>
      <c r="AO59" s="1458"/>
      <c r="AP59" s="1458"/>
      <c r="AQ59" s="1458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4"/>
      <c r="F67" s="1004"/>
      <c r="G67" s="991"/>
      <c r="H67" s="961"/>
      <c r="I67" s="961"/>
      <c r="J67" s="961"/>
      <c r="K67" s="961"/>
      <c r="L67" s="961"/>
      <c r="M67" s="961"/>
      <c r="N67" s="961"/>
      <c r="O67" s="961"/>
      <c r="P67" s="961"/>
      <c r="Q67" s="961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454" t="s">
        <v>690</v>
      </c>
      <c r="H75" s="1454"/>
      <c r="I75" s="1454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87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87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7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88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544"/>
      <c r="Q99" s="1544"/>
      <c r="R99" s="1544"/>
      <c r="S99" s="1105"/>
      <c r="U99" s="731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5"/>
      <c r="AG99" s="1105"/>
      <c r="AH99" s="1105"/>
      <c r="AI99" s="375"/>
      <c r="AK99" s="1105"/>
      <c r="AL99" s="375"/>
      <c r="AM99" s="375"/>
      <c r="AN99" s="375"/>
      <c r="AO99" s="375"/>
      <c r="AP99" s="375"/>
      <c r="AQ99" s="1478" t="s">
        <v>1453</v>
      </c>
      <c r="AR99" s="1478"/>
      <c r="AS99" s="1478"/>
      <c r="AT99" s="1479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7">
        <v>3</v>
      </c>
      <c r="AR120" s="340">
        <f>VLOOKUP(AQ117,'Location Summary'!$G$2:$H$678,2,FALSE)</f>
        <v>427</v>
      </c>
      <c r="AS120" s="737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471" t="s">
        <v>1276</v>
      </c>
      <c r="AG123" s="1471"/>
      <c r="AH123" s="1471"/>
      <c r="AI123" s="317"/>
      <c r="AJ123" s="345"/>
      <c r="AK123" s="346"/>
      <c r="AL123" s="345"/>
      <c r="AM123" s="317"/>
      <c r="AN123" s="345"/>
      <c r="AO123" s="957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4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5"/>
      <c r="P128" s="340"/>
      <c r="Q128" s="751"/>
      <c r="R128" s="340"/>
      <c r="S128" s="388"/>
      <c r="T128" s="340"/>
      <c r="U128" s="388"/>
      <c r="V128" s="340"/>
      <c r="W128" s="388"/>
      <c r="X128" s="340"/>
      <c r="Y128" s="752"/>
      <c r="Z128" s="340"/>
      <c r="AA128" s="752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3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6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3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89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526" t="s">
        <v>953</v>
      </c>
      <c r="D132" s="1526"/>
      <c r="E132" s="1526"/>
      <c r="F132" s="1526"/>
      <c r="G132" s="1526"/>
      <c r="H132" s="1526"/>
      <c r="I132" s="1526"/>
      <c r="J132" s="1526"/>
      <c r="K132" s="1526"/>
      <c r="L132" s="1526"/>
      <c r="M132" s="1526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527" t="s">
        <v>954</v>
      </c>
      <c r="D133" s="1528"/>
      <c r="E133" s="1531" t="s">
        <v>955</v>
      </c>
      <c r="F133" s="1532"/>
      <c r="G133" s="1460" t="s">
        <v>956</v>
      </c>
      <c r="H133" s="1461"/>
      <c r="I133" s="1462"/>
      <c r="J133" s="1460" t="s">
        <v>297</v>
      </c>
      <c r="K133" s="1461"/>
      <c r="L133" s="1461"/>
      <c r="M133" s="1462"/>
      <c r="O133" s="651"/>
    </row>
    <row r="134" spans="2:50" ht="15.75" customHeight="1">
      <c r="C134" s="1529"/>
      <c r="D134" s="1530"/>
      <c r="E134" s="1533"/>
      <c r="F134" s="1534"/>
      <c r="G134" s="1455" t="s">
        <v>957</v>
      </c>
      <c r="H134" s="1456"/>
      <c r="I134" s="396" t="s">
        <v>973</v>
      </c>
      <c r="J134" s="1455" t="s">
        <v>957</v>
      </c>
      <c r="K134" s="1456"/>
      <c r="L134" s="1455" t="s">
        <v>0</v>
      </c>
      <c r="M134" s="1456"/>
      <c r="P134" s="1472" t="s">
        <v>1272</v>
      </c>
      <c r="Q134" s="1472"/>
      <c r="R134" s="1472"/>
      <c r="S134" s="1472"/>
      <c r="T134" s="1472"/>
      <c r="U134" s="1472"/>
      <c r="V134" s="1472"/>
      <c r="W134" s="1472"/>
      <c r="X134" s="1472"/>
      <c r="Y134" s="1472"/>
      <c r="Z134" s="1472"/>
      <c r="AA134" s="1472"/>
      <c r="AB134" s="1472"/>
      <c r="AC134" s="1472"/>
      <c r="AD134" s="1472"/>
      <c r="AE134" s="1472"/>
      <c r="AG134" s="1472" t="s">
        <v>1603</v>
      </c>
      <c r="AH134" s="1472"/>
      <c r="AI134" s="1472"/>
      <c r="AJ134" s="1472"/>
      <c r="AK134" s="1472"/>
      <c r="AL134" s="1472"/>
      <c r="AM134" s="1472"/>
      <c r="AN134" s="1472"/>
      <c r="AO134" s="1472"/>
      <c r="AP134" s="1472"/>
      <c r="AQ134" s="1472"/>
      <c r="AR134" s="1472"/>
      <c r="AS134" s="1472"/>
      <c r="AT134" s="1472"/>
    </row>
    <row r="135" spans="2:50" ht="17.25" customHeight="1">
      <c r="C135" s="1542" t="s">
        <v>4</v>
      </c>
      <c r="D135" s="1543"/>
      <c r="E135" s="1537">
        <f>+COUNTIF('Location Summary'!$D$4:$D$616,'Visual Chart'!C135)</f>
        <v>12</v>
      </c>
      <c r="F135" s="1538"/>
      <c r="G135" s="1483">
        <f>+COUNTIFS('Location Summary'!$D$4:$D$616,'Visual Chart'!C135,'Location Summary'!$K$4:$K$616,"Completed")</f>
        <v>12</v>
      </c>
      <c r="H135" s="1484"/>
      <c r="I135" s="936">
        <f>E135-G135</f>
        <v>0</v>
      </c>
      <c r="J135" s="1485">
        <f>+COUNTIFS('Location Summary'!$D$4:$D$616,'Visual Chart'!C135,'Location Summary'!$M$4:$M$616,"Completed")</f>
        <v>12</v>
      </c>
      <c r="K135" s="1484"/>
      <c r="L135" s="1485">
        <f>G135-J135</f>
        <v>0</v>
      </c>
      <c r="M135" s="1484"/>
      <c r="AI135" s="1475" t="s">
        <v>1604</v>
      </c>
      <c r="AJ135" s="1475"/>
      <c r="AK135" s="1475"/>
      <c r="AL135" s="1475"/>
      <c r="AM135" s="1475"/>
      <c r="AN135" s="1475"/>
      <c r="AP135" s="1475" t="s">
        <v>1605</v>
      </c>
      <c r="AQ135" s="1475"/>
      <c r="AR135" s="1475"/>
      <c r="AS135" s="1475"/>
      <c r="AT135" s="1475"/>
    </row>
    <row r="136" spans="2:50" ht="21" customHeight="1">
      <c r="C136" s="1492" t="s">
        <v>154</v>
      </c>
      <c r="D136" s="1493"/>
      <c r="E136" s="1490">
        <f>+COUNTIF('Location Summary'!$D$4:$D$616,'Visual Chart'!C136)</f>
        <v>12</v>
      </c>
      <c r="F136" s="1491"/>
      <c r="G136" s="1535">
        <f>+COUNTIFS('Location Summary'!$D$4:$D$616,'Visual Chart'!C136,'Location Summary'!$K$4:$K$616,"Completed")</f>
        <v>12</v>
      </c>
      <c r="H136" s="1536"/>
      <c r="I136" s="397">
        <f t="shared" ref="I136:I164" si="0">E136-G136</f>
        <v>0</v>
      </c>
      <c r="J136" s="1480">
        <f>+COUNTIFS('Location Summary'!$D$4:$D$616,'Visual Chart'!C136,'Location Summary'!$M$4:$M$616,"Completed")</f>
        <v>12</v>
      </c>
      <c r="K136" s="1481"/>
      <c r="L136" s="1480">
        <f t="shared" ref="L136:L164" si="1">G136-J136</f>
        <v>0</v>
      </c>
      <c r="M136" s="1481"/>
      <c r="P136" s="1545" t="s">
        <v>1238</v>
      </c>
      <c r="Q136" s="1546"/>
      <c r="R136" s="1546"/>
      <c r="S136" s="1546"/>
      <c r="T136" s="1546"/>
      <c r="U136" s="1546"/>
      <c r="V136" s="1547"/>
      <c r="W136" s="748"/>
      <c r="X136" s="1548" t="s">
        <v>1239</v>
      </c>
      <c r="Y136" s="1548"/>
      <c r="Z136" s="1548"/>
      <c r="AA136" s="1548"/>
      <c r="AB136" s="1548"/>
      <c r="AC136" s="1548"/>
      <c r="AD136" s="1548"/>
      <c r="AE136" s="1548"/>
      <c r="AI136" s="1473" t="s">
        <v>1607</v>
      </c>
      <c r="AJ136" s="1473"/>
      <c r="AK136" s="1476" t="s">
        <v>1606</v>
      </c>
      <c r="AL136" s="1477"/>
      <c r="AM136" s="1473" t="s">
        <v>958</v>
      </c>
      <c r="AN136" s="1473"/>
      <c r="AP136" s="1473" t="s">
        <v>1607</v>
      </c>
      <c r="AQ136" s="1473"/>
      <c r="AR136" s="1473" t="s">
        <v>1606</v>
      </c>
      <c r="AS136" s="1473"/>
      <c r="AT136" s="1473" t="s">
        <v>958</v>
      </c>
      <c r="AU136" s="1473"/>
    </row>
    <row r="137" spans="2:50" ht="14.25" customHeight="1">
      <c r="C137" s="1492" t="s">
        <v>3</v>
      </c>
      <c r="D137" s="1493"/>
      <c r="E137" s="1490">
        <f>+COUNTIF('Location Summary'!$D$4:$D$616,'Visual Chart'!C137)</f>
        <v>33</v>
      </c>
      <c r="F137" s="1491"/>
      <c r="G137" s="1482">
        <f>+COUNTIFS('Location Summary'!$D$4:$D$616,'Visual Chart'!C137,'Location Summary'!$K$4:$K$616,"Completed")</f>
        <v>33</v>
      </c>
      <c r="H137" s="1481"/>
      <c r="I137" s="397">
        <f t="shared" si="0"/>
        <v>0</v>
      </c>
      <c r="J137" s="1480">
        <f>+COUNTIFS('Location Summary'!$D$4:$D$616,'Visual Chart'!C137,'Location Summary'!$M$4:$M$616,"Completed")</f>
        <v>33</v>
      </c>
      <c r="K137" s="1481"/>
      <c r="L137" s="1480">
        <f t="shared" si="1"/>
        <v>0</v>
      </c>
      <c r="M137" s="1481"/>
      <c r="P137" s="1464" t="s">
        <v>1236</v>
      </c>
      <c r="Q137" s="1465"/>
      <c r="R137" s="1465"/>
      <c r="S137" s="1465"/>
      <c r="T137" s="1465"/>
      <c r="U137" s="1465">
        <v>15</v>
      </c>
      <c r="V137" s="1466"/>
      <c r="W137" s="748"/>
      <c r="X137" s="1463" t="s">
        <v>1236</v>
      </c>
      <c r="Y137" s="1463"/>
      <c r="Z137" s="1463"/>
      <c r="AA137" s="1463"/>
      <c r="AB137" s="1463"/>
      <c r="AC137" s="1463"/>
      <c r="AD137" s="1463">
        <v>15</v>
      </c>
      <c r="AE137" s="1463"/>
      <c r="AI137" s="1474" t="s">
        <v>1072</v>
      </c>
      <c r="AJ137" s="1474"/>
      <c r="AK137" s="1474" t="s">
        <v>2</v>
      </c>
      <c r="AL137" s="1474"/>
      <c r="AM137" s="1474"/>
      <c r="AN137" s="1474"/>
      <c r="AP137" s="1474" t="s">
        <v>1072</v>
      </c>
      <c r="AQ137" s="1474"/>
      <c r="AR137" s="1474" t="s">
        <v>2</v>
      </c>
      <c r="AS137" s="1474"/>
      <c r="AT137" s="1474"/>
      <c r="AU137" s="1474"/>
    </row>
    <row r="138" spans="2:50" ht="14.25" customHeight="1">
      <c r="C138" s="1492" t="s">
        <v>170</v>
      </c>
      <c r="D138" s="1493"/>
      <c r="E138" s="1490">
        <f>+COUNTIF('Location Summary'!$D$4:$D$616,'Visual Chart'!C138)</f>
        <v>24</v>
      </c>
      <c r="F138" s="1491"/>
      <c r="G138" s="1482">
        <f>+COUNTIFS('Location Summary'!$D$4:$D$616,'Visual Chart'!C138,'Location Summary'!$K$4:$K$616,"Completed")</f>
        <v>24</v>
      </c>
      <c r="H138" s="1481"/>
      <c r="I138" s="397">
        <f t="shared" si="0"/>
        <v>0</v>
      </c>
      <c r="J138" s="1480">
        <f>+COUNTIFS('Location Summary'!$D$4:$D$616,'Visual Chart'!C138,'Location Summary'!$M$4:$M$616,"Completed")</f>
        <v>24</v>
      </c>
      <c r="K138" s="1481"/>
      <c r="L138" s="1480">
        <f t="shared" si="1"/>
        <v>0</v>
      </c>
      <c r="M138" s="1481"/>
      <c r="P138" s="1464" t="s">
        <v>391</v>
      </c>
      <c r="Q138" s="1465"/>
      <c r="R138" s="1465"/>
      <c r="S138" s="1465"/>
      <c r="T138" s="1465"/>
      <c r="U138" s="1465">
        <v>1</v>
      </c>
      <c r="V138" s="1466"/>
      <c r="W138" s="748"/>
      <c r="X138" s="1463" t="s">
        <v>391</v>
      </c>
      <c r="Y138" s="1463"/>
      <c r="Z138" s="1463"/>
      <c r="AA138" s="1463"/>
      <c r="AB138" s="1463"/>
      <c r="AC138" s="1463"/>
      <c r="AD138" s="1463">
        <v>1</v>
      </c>
      <c r="AE138" s="1463"/>
      <c r="AI138" s="1474"/>
      <c r="AJ138" s="1474"/>
      <c r="AK138" s="1474"/>
      <c r="AL138" s="1474"/>
      <c r="AM138" s="1474">
        <v>389</v>
      </c>
      <c r="AN138" s="1474"/>
      <c r="AP138" s="1474"/>
      <c r="AQ138" s="1474"/>
      <c r="AR138" s="1474"/>
      <c r="AS138" s="1474"/>
      <c r="AT138" s="1474">
        <v>375.69</v>
      </c>
      <c r="AU138" s="1474"/>
      <c r="AV138" s="1119"/>
      <c r="AW138" s="1119"/>
      <c r="AX138" s="1119"/>
    </row>
    <row r="139" spans="2:50" ht="14.25" customHeight="1">
      <c r="C139" s="1492" t="s">
        <v>2</v>
      </c>
      <c r="D139" s="1493"/>
      <c r="E139" s="1490">
        <f>+COUNTIF('Location Summary'!$D$4:$D$616,'Visual Chart'!C139)</f>
        <v>69</v>
      </c>
      <c r="F139" s="1491"/>
      <c r="G139" s="1482">
        <f>+COUNTIFS('Location Summary'!$D$4:$D$616,'Visual Chart'!C139,'Location Summary'!$K$4:$K$616,"Completed")</f>
        <v>69</v>
      </c>
      <c r="H139" s="1481"/>
      <c r="I139" s="397">
        <f t="shared" si="0"/>
        <v>0</v>
      </c>
      <c r="J139" s="1480">
        <f>+COUNTIFS('Location Summary'!$D$4:$D$616,'Visual Chart'!C139,'Location Summary'!$M$4:$M$616,"Completed")</f>
        <v>69</v>
      </c>
      <c r="K139" s="1481"/>
      <c r="L139" s="1480">
        <f t="shared" si="1"/>
        <v>0</v>
      </c>
      <c r="M139" s="1481"/>
      <c r="P139" s="1464" t="s">
        <v>390</v>
      </c>
      <c r="Q139" s="1465"/>
      <c r="R139" s="1465"/>
      <c r="S139" s="1465"/>
      <c r="T139" s="1465"/>
      <c r="U139" s="1465">
        <v>1</v>
      </c>
      <c r="V139" s="1466"/>
      <c r="W139" s="748"/>
      <c r="X139" s="1463" t="s">
        <v>390</v>
      </c>
      <c r="Y139" s="1463"/>
      <c r="Z139" s="1463"/>
      <c r="AA139" s="1463"/>
      <c r="AB139" s="1463"/>
      <c r="AC139" s="1463"/>
      <c r="AD139" s="1463">
        <v>1</v>
      </c>
      <c r="AE139" s="1463"/>
      <c r="AI139" s="1474" t="s">
        <v>1073</v>
      </c>
      <c r="AJ139" s="1474"/>
      <c r="AK139" s="1474" t="s">
        <v>49</v>
      </c>
      <c r="AL139" s="1474"/>
      <c r="AM139" s="1474"/>
      <c r="AN139" s="1474"/>
      <c r="AP139" s="1474" t="s">
        <v>1602</v>
      </c>
      <c r="AQ139" s="1474"/>
      <c r="AR139" s="1474" t="s">
        <v>215</v>
      </c>
      <c r="AS139" s="1474"/>
      <c r="AT139" s="1474"/>
      <c r="AU139" s="1474"/>
    </row>
    <row r="140" spans="2:50" ht="14.25" customHeight="1">
      <c r="C140" s="1492" t="s">
        <v>989</v>
      </c>
      <c r="D140" s="1493"/>
      <c r="E140" s="1490">
        <f>+COUNTIF('Location Summary'!$D$4:$D$616,'Visual Chart'!C140)</f>
        <v>1</v>
      </c>
      <c r="F140" s="1491"/>
      <c r="G140" s="1482">
        <f>+COUNTIFS('Location Summary'!$D$4:$D$616,'Visual Chart'!C140,'Location Summary'!$K$4:$K$616,"Completed")</f>
        <v>1</v>
      </c>
      <c r="H140" s="1481"/>
      <c r="I140" s="397">
        <f t="shared" si="0"/>
        <v>0</v>
      </c>
      <c r="J140" s="1480">
        <f>+COUNTIFS('Location Summary'!$D$4:$D$616,'Visual Chart'!C140,'Location Summary'!$M$4:$M$616,"Completed")</f>
        <v>1</v>
      </c>
      <c r="K140" s="1481"/>
      <c r="L140" s="1480">
        <f t="shared" si="1"/>
        <v>0</v>
      </c>
      <c r="M140" s="1481"/>
      <c r="P140" s="1464" t="s">
        <v>1237</v>
      </c>
      <c r="Q140" s="1465"/>
      <c r="R140" s="1465"/>
      <c r="S140" s="1465"/>
      <c r="T140" s="1465"/>
      <c r="U140" s="1465">
        <v>0</v>
      </c>
      <c r="V140" s="1466"/>
      <c r="W140" s="748"/>
      <c r="X140" s="1463" t="s">
        <v>1237</v>
      </c>
      <c r="Y140" s="1463"/>
      <c r="Z140" s="1463"/>
      <c r="AA140" s="1463"/>
      <c r="AB140" s="1463"/>
      <c r="AC140" s="1463"/>
      <c r="AD140" s="1463">
        <v>0</v>
      </c>
      <c r="AE140" s="1463"/>
      <c r="AG140" s="1121"/>
      <c r="AH140" s="1121"/>
      <c r="AI140" s="1474"/>
      <c r="AJ140" s="1474"/>
      <c r="AK140" s="1474"/>
      <c r="AL140" s="1474"/>
      <c r="AM140" s="1474">
        <v>451.52</v>
      </c>
      <c r="AN140" s="1474"/>
      <c r="AO140" s="1121"/>
      <c r="AP140" s="1474"/>
      <c r="AQ140" s="1474"/>
      <c r="AR140" s="1474"/>
      <c r="AS140" s="1474"/>
      <c r="AT140" s="1474">
        <v>420.81</v>
      </c>
      <c r="AU140" s="1474"/>
    </row>
    <row r="141" spans="2:50" ht="14.25" customHeight="1">
      <c r="C141" s="1492" t="s">
        <v>79</v>
      </c>
      <c r="D141" s="1493"/>
      <c r="E141" s="1490">
        <f>+COUNTIF('Location Summary'!$D$4:$D$616,'Visual Chart'!C141)</f>
        <v>47</v>
      </c>
      <c r="F141" s="1491"/>
      <c r="G141" s="1482">
        <f>+COUNTIFS('Location Summary'!$D$4:$D$616,'Visual Chart'!C141,'Location Summary'!$K$4:$K$616,"Completed")</f>
        <v>47</v>
      </c>
      <c r="H141" s="1481"/>
      <c r="I141" s="397">
        <f t="shared" si="0"/>
        <v>0</v>
      </c>
      <c r="J141" s="1480">
        <f>+COUNTIFS('Location Summary'!$D$4:$D$616,'Visual Chart'!C141,'Location Summary'!$M$4:$M$616,"Completed")</f>
        <v>47</v>
      </c>
      <c r="K141" s="1481"/>
      <c r="L141" s="1480">
        <f t="shared" si="1"/>
        <v>0</v>
      </c>
      <c r="M141" s="1481"/>
      <c r="P141" s="1464" t="s">
        <v>499</v>
      </c>
      <c r="Q141" s="1465"/>
      <c r="R141" s="1465"/>
      <c r="S141" s="1465"/>
      <c r="T141" s="1465"/>
      <c r="U141" s="1465">
        <v>0</v>
      </c>
      <c r="V141" s="1466"/>
      <c r="W141" s="748"/>
      <c r="X141" s="1463" t="s">
        <v>499</v>
      </c>
      <c r="Y141" s="1463"/>
      <c r="Z141" s="1463"/>
      <c r="AA141" s="1463"/>
      <c r="AB141" s="1463"/>
      <c r="AC141" s="1463"/>
      <c r="AD141" s="1463">
        <v>0</v>
      </c>
      <c r="AE141" s="1463"/>
      <c r="AG141" s="1120"/>
      <c r="AH141" s="1120"/>
      <c r="AI141" s="1474" t="s">
        <v>168</v>
      </c>
      <c r="AJ141" s="1474"/>
      <c r="AK141" s="1474" t="s">
        <v>228</v>
      </c>
      <c r="AL141" s="1474"/>
      <c r="AM141" s="1474"/>
      <c r="AN141" s="1474"/>
      <c r="AO141" s="1120"/>
      <c r="AP141" s="1474" t="s">
        <v>168</v>
      </c>
      <c r="AQ141" s="1474"/>
      <c r="AR141" s="1474" t="s">
        <v>430</v>
      </c>
      <c r="AS141" s="1474"/>
      <c r="AT141" s="1474"/>
      <c r="AU141" s="1474"/>
    </row>
    <row r="142" spans="2:50" ht="14.25" customHeight="1">
      <c r="C142" s="1492" t="s">
        <v>49</v>
      </c>
      <c r="D142" s="1493"/>
      <c r="E142" s="1490">
        <f>+COUNTIF('Location Summary'!$D$4:$D$616,'Visual Chart'!C142)</f>
        <v>46</v>
      </c>
      <c r="F142" s="1491"/>
      <c r="G142" s="1482">
        <f>+COUNTIFS('Location Summary'!$D$4:$D$616,'Visual Chart'!C142,'Location Summary'!$K$4:$K$616,"Completed")</f>
        <v>46</v>
      </c>
      <c r="H142" s="1481"/>
      <c r="I142" s="397">
        <f t="shared" si="0"/>
        <v>0</v>
      </c>
      <c r="J142" s="1480">
        <f>+COUNTIFS('Location Summary'!$D$4:$D$616,'Visual Chart'!C142,'Location Summary'!$M$4:$M$616,"Completed")</f>
        <v>46</v>
      </c>
      <c r="K142" s="1481"/>
      <c r="L142" s="1480">
        <f t="shared" si="1"/>
        <v>0</v>
      </c>
      <c r="M142" s="1481"/>
      <c r="P142" s="1464" t="s">
        <v>500</v>
      </c>
      <c r="Q142" s="1465"/>
      <c r="R142" s="1465"/>
      <c r="S142" s="1465"/>
      <c r="T142" s="1465"/>
      <c r="U142" s="1465">
        <v>1</v>
      </c>
      <c r="V142" s="1466"/>
      <c r="W142" s="748"/>
      <c r="X142" s="1463" t="s">
        <v>500</v>
      </c>
      <c r="Y142" s="1463"/>
      <c r="Z142" s="1463"/>
      <c r="AA142" s="1463"/>
      <c r="AB142" s="1463"/>
      <c r="AC142" s="1463"/>
      <c r="AD142" s="1463">
        <v>2</v>
      </c>
      <c r="AE142" s="1463"/>
      <c r="AG142" s="1120"/>
      <c r="AH142" s="1120"/>
      <c r="AI142" s="1474"/>
      <c r="AJ142" s="1474"/>
      <c r="AK142" s="1474"/>
      <c r="AL142" s="1474"/>
      <c r="AM142" s="1474">
        <v>401.39</v>
      </c>
      <c r="AN142" s="1474"/>
      <c r="AO142" s="1120"/>
      <c r="AP142" s="1474"/>
      <c r="AQ142" s="1474"/>
      <c r="AR142" s="1474"/>
      <c r="AS142" s="1474"/>
      <c r="AT142" s="1474">
        <v>469.33</v>
      </c>
      <c r="AU142" s="1474"/>
    </row>
    <row r="143" spans="2:50" ht="14.25" customHeight="1">
      <c r="C143" s="1492" t="s">
        <v>197</v>
      </c>
      <c r="D143" s="1493"/>
      <c r="E143" s="1490">
        <f>+COUNTIF('Location Summary'!$D$4:$D$616,'Visual Chart'!C143)</f>
        <v>7</v>
      </c>
      <c r="F143" s="1491"/>
      <c r="G143" s="1482">
        <f>+COUNTIFS('Location Summary'!$D$4:$D$616,'Visual Chart'!C143,'Location Summary'!$K$4:$K$616,"Completed")</f>
        <v>7</v>
      </c>
      <c r="H143" s="1481"/>
      <c r="I143" s="397">
        <f t="shared" si="0"/>
        <v>0</v>
      </c>
      <c r="J143" s="1480">
        <f>+COUNTIFS('Location Summary'!$D$4:$D$616,'Visual Chart'!C143,'Location Summary'!$M$4:$M$616,"Completed")</f>
        <v>7</v>
      </c>
      <c r="K143" s="1481"/>
      <c r="L143" s="1480">
        <f t="shared" si="1"/>
        <v>0</v>
      </c>
      <c r="M143" s="1481"/>
      <c r="P143" s="1464" t="s">
        <v>389</v>
      </c>
      <c r="Q143" s="1465"/>
      <c r="R143" s="1465"/>
      <c r="S143" s="1465"/>
      <c r="T143" s="1465"/>
      <c r="U143" s="1465">
        <v>1</v>
      </c>
      <c r="V143" s="1466"/>
      <c r="W143" s="748"/>
      <c r="X143" s="1463" t="s">
        <v>389</v>
      </c>
      <c r="Y143" s="1463"/>
      <c r="Z143" s="1463"/>
      <c r="AA143" s="1463"/>
      <c r="AB143" s="1463"/>
      <c r="AC143" s="1463"/>
      <c r="AD143" s="1463">
        <v>1</v>
      </c>
      <c r="AE143" s="1463"/>
      <c r="AG143" s="1120"/>
      <c r="AH143" s="1120"/>
      <c r="AI143" s="1474" t="s">
        <v>603</v>
      </c>
      <c r="AJ143" s="1474"/>
      <c r="AK143" s="1474" t="s">
        <v>2</v>
      </c>
      <c r="AL143" s="1474"/>
      <c r="AM143" s="1474"/>
      <c r="AN143" s="1474"/>
      <c r="AO143" s="1120"/>
      <c r="AP143" s="1474" t="s">
        <v>777</v>
      </c>
      <c r="AQ143" s="1474"/>
      <c r="AR143" s="1474" t="s">
        <v>215</v>
      </c>
      <c r="AS143" s="1474"/>
      <c r="AT143" s="1474"/>
      <c r="AU143" s="1474"/>
    </row>
    <row r="144" spans="2:50" ht="17.25" customHeight="1">
      <c r="C144" s="1492" t="s">
        <v>226</v>
      </c>
      <c r="D144" s="1493"/>
      <c r="E144" s="1490">
        <f>+COUNTIF('Location Summary'!$D$4:$D$616,'Visual Chart'!C144)</f>
        <v>2</v>
      </c>
      <c r="F144" s="1491"/>
      <c r="G144" s="1482">
        <f>+COUNTIFS('Location Summary'!$D$4:$D$616,'Visual Chart'!C144,'Location Summary'!$K$4:$K$616,"Completed")</f>
        <v>2</v>
      </c>
      <c r="H144" s="1481"/>
      <c r="I144" s="397">
        <f t="shared" si="0"/>
        <v>0</v>
      </c>
      <c r="J144" s="1480">
        <f>+COUNTIFS('Location Summary'!$D$4:$D$616,'Visual Chart'!C144,'Location Summary'!$M$4:$M$616,"Completed")</f>
        <v>2</v>
      </c>
      <c r="K144" s="1481"/>
      <c r="L144" s="1480">
        <f t="shared" si="1"/>
        <v>0</v>
      </c>
      <c r="M144" s="1481"/>
      <c r="P144" s="1467" t="s">
        <v>81</v>
      </c>
      <c r="Q144" s="1468"/>
      <c r="R144" s="1468"/>
      <c r="S144" s="1468"/>
      <c r="T144" s="1468"/>
      <c r="U144" s="1468">
        <f>SUM(U137:V143)</f>
        <v>19</v>
      </c>
      <c r="V144" s="1469"/>
      <c r="W144" s="749"/>
      <c r="X144" s="1457" t="s">
        <v>81</v>
      </c>
      <c r="Y144" s="1457"/>
      <c r="Z144" s="1457"/>
      <c r="AA144" s="1457"/>
      <c r="AB144" s="1457"/>
      <c r="AC144" s="1457"/>
      <c r="AD144" s="1457">
        <f>SUM(AD137:AE143)</f>
        <v>20</v>
      </c>
      <c r="AE144" s="1457"/>
      <c r="AG144" s="1122"/>
      <c r="AH144" s="1122"/>
      <c r="AI144" s="1474"/>
      <c r="AJ144" s="1474"/>
      <c r="AK144" s="1474"/>
      <c r="AL144" s="1474"/>
      <c r="AM144" s="1474">
        <v>430</v>
      </c>
      <c r="AN144" s="1474"/>
      <c r="AO144" s="1122"/>
      <c r="AP144" s="1474"/>
      <c r="AQ144" s="1474"/>
      <c r="AR144" s="1474"/>
      <c r="AS144" s="1474"/>
      <c r="AT144" s="1474">
        <v>411.28</v>
      </c>
      <c r="AU144" s="1474"/>
    </row>
    <row r="145" spans="3:47" ht="15.5">
      <c r="C145" s="1492" t="s">
        <v>227</v>
      </c>
      <c r="D145" s="1493"/>
      <c r="E145" s="1490">
        <f>+COUNTIF('Location Summary'!$D$4:$D$616,'Visual Chart'!C145)</f>
        <v>6</v>
      </c>
      <c r="F145" s="1491"/>
      <c r="G145" s="1482">
        <f>+COUNTIFS('Location Summary'!$D$4:$D$616,'Visual Chart'!C145,'Location Summary'!$K$4:$K$616,"Completed")</f>
        <v>6</v>
      </c>
      <c r="H145" s="1481"/>
      <c r="I145" s="397">
        <f t="shared" si="0"/>
        <v>0</v>
      </c>
      <c r="J145" s="1480">
        <f>+COUNTIFS('Location Summary'!$D$4:$D$616,'Visual Chart'!C145,'Location Summary'!$M$4:$M$616,"Completed")</f>
        <v>6</v>
      </c>
      <c r="K145" s="1481"/>
      <c r="L145" s="1480">
        <f t="shared" si="1"/>
        <v>0</v>
      </c>
      <c r="M145" s="1481"/>
      <c r="AI145" s="1474" t="s">
        <v>604</v>
      </c>
      <c r="AJ145" s="1474"/>
      <c r="AK145" s="1474" t="s">
        <v>2</v>
      </c>
      <c r="AL145" s="1474"/>
      <c r="AM145" s="1474"/>
      <c r="AN145" s="1474"/>
      <c r="AP145" s="1474" t="s">
        <v>604</v>
      </c>
      <c r="AQ145" s="1474"/>
      <c r="AR145" s="1474" t="s">
        <v>2</v>
      </c>
      <c r="AS145" s="1474"/>
      <c r="AT145" s="1555"/>
      <c r="AU145" s="1555"/>
    </row>
    <row r="146" spans="3:47" ht="15.5">
      <c r="C146" s="1492" t="s">
        <v>211</v>
      </c>
      <c r="D146" s="1493"/>
      <c r="E146" s="1490">
        <f>+COUNTIF('Location Summary'!$D$4:$D$616,'Visual Chart'!C146)</f>
        <v>12</v>
      </c>
      <c r="F146" s="1491"/>
      <c r="G146" s="1482">
        <f>+COUNTIFS('Location Summary'!$D$4:$D$616,'Visual Chart'!C146,'Location Summary'!$K$4:$K$616,"Completed")</f>
        <v>12</v>
      </c>
      <c r="H146" s="1481"/>
      <c r="I146" s="397">
        <f t="shared" si="0"/>
        <v>0</v>
      </c>
      <c r="J146" s="1480">
        <f>+COUNTIFS('Location Summary'!$D$4:$D$616,'Visual Chart'!C146,'Location Summary'!$M$4:$M$616,"Completed")</f>
        <v>12</v>
      </c>
      <c r="K146" s="1481"/>
      <c r="L146" s="1480">
        <f>G146-J146</f>
        <v>0</v>
      </c>
      <c r="M146" s="1481"/>
      <c r="Q146" s="761" t="s">
        <v>1273</v>
      </c>
      <c r="R146" s="748"/>
      <c r="S146" s="748"/>
      <c r="T146" s="748"/>
      <c r="U146" s="748"/>
      <c r="V146" s="748"/>
      <c r="W146" s="748"/>
      <c r="X146" s="748"/>
    </row>
    <row r="147" spans="3:47">
      <c r="C147" s="1492" t="s">
        <v>403</v>
      </c>
      <c r="D147" s="1493"/>
      <c r="E147" s="1490">
        <f>+COUNTIF('Location Summary'!$D$4:$D$616,'Visual Chart'!C147)</f>
        <v>4</v>
      </c>
      <c r="F147" s="1491"/>
      <c r="G147" s="1482">
        <f>+COUNTIFS('Location Summary'!$D$4:$D$616,'Visual Chart'!C147,'Location Summary'!$K$4:$K$616,"Completed")</f>
        <v>4</v>
      </c>
      <c r="H147" s="1481"/>
      <c r="I147" s="397">
        <f t="shared" si="0"/>
        <v>0</v>
      </c>
      <c r="J147" s="1480">
        <f>+COUNTIFS('Location Summary'!$D$4:$D$616,'Visual Chart'!C147,'Location Summary'!$M$4:$M$616,"Completed")</f>
        <v>4</v>
      </c>
      <c r="K147" s="1481"/>
      <c r="L147" s="1480">
        <f t="shared" si="1"/>
        <v>0</v>
      </c>
      <c r="M147" s="1481"/>
      <c r="R147" s="762"/>
      <c r="S147" s="762"/>
      <c r="T147" s="762"/>
      <c r="U147" s="762"/>
      <c r="V147" s="762"/>
    </row>
    <row r="148" spans="3:47">
      <c r="C148" s="1492" t="s">
        <v>184</v>
      </c>
      <c r="D148" s="1493"/>
      <c r="E148" s="1490">
        <f>+COUNTIF('Location Summary'!$D$4:$D$616,'Visual Chart'!C148)</f>
        <v>5</v>
      </c>
      <c r="F148" s="1491"/>
      <c r="G148" s="1482">
        <f>+COUNTIFS('Location Summary'!$D$4:$D$616,'Visual Chart'!C148,'Location Summary'!$K$4:$K$616,"Completed")</f>
        <v>5</v>
      </c>
      <c r="H148" s="1481"/>
      <c r="I148" s="397">
        <f t="shared" si="0"/>
        <v>0</v>
      </c>
      <c r="J148" s="1480">
        <f>+COUNTIFS('Location Summary'!$D$4:$D$616,'Visual Chart'!C148,'Location Summary'!$M$4:$M$616,"Completed")</f>
        <v>5</v>
      </c>
      <c r="K148" s="1481"/>
      <c r="L148" s="1480">
        <f t="shared" si="1"/>
        <v>0</v>
      </c>
      <c r="M148" s="1481"/>
      <c r="Q148" s="327"/>
      <c r="R148" s="327">
        <v>1</v>
      </c>
      <c r="S148" s="763" t="s">
        <v>531</v>
      </c>
      <c r="T148" s="327" t="s">
        <v>79</v>
      </c>
      <c r="V148" s="762" t="s">
        <v>1274</v>
      </c>
      <c r="W148" s="762"/>
      <c r="X148" s="762"/>
      <c r="Y148" s="762"/>
      <c r="Z148" s="762"/>
      <c r="AA148" s="762"/>
      <c r="AB148" s="762"/>
      <c r="AG148" s="354" t="s">
        <v>1608</v>
      </c>
    </row>
    <row r="149" spans="3:47">
      <c r="C149" s="1492" t="s">
        <v>228</v>
      </c>
      <c r="D149" s="1493"/>
      <c r="E149" s="1490">
        <f>+COUNTIF('Location Summary'!$D$4:$D$616,'Visual Chart'!C149)</f>
        <v>1</v>
      </c>
      <c r="F149" s="1491"/>
      <c r="G149" s="1482">
        <f>+COUNTIFS('Location Summary'!$D$4:$D$616,'Visual Chart'!C149,'Location Summary'!$K$4:$K$616,"Completed")</f>
        <v>1</v>
      </c>
      <c r="H149" s="1481"/>
      <c r="I149" s="397">
        <f t="shared" si="0"/>
        <v>0</v>
      </c>
      <c r="J149" s="1480">
        <f>+COUNTIFS('Location Summary'!$D$4:$D$616,'Visual Chart'!C149,'Location Summary'!$M$4:$M$616,"Completed")</f>
        <v>1</v>
      </c>
      <c r="K149" s="1481"/>
      <c r="L149" s="1480">
        <f t="shared" si="1"/>
        <v>0</v>
      </c>
      <c r="M149" s="1481"/>
      <c r="Q149" s="327"/>
      <c r="R149" s="327">
        <v>2</v>
      </c>
      <c r="S149" s="764" t="s">
        <v>533</v>
      </c>
      <c r="T149" s="327" t="s">
        <v>2</v>
      </c>
      <c r="V149" s="762" t="s">
        <v>1274</v>
      </c>
    </row>
    <row r="150" spans="3:47">
      <c r="C150" s="1492" t="s">
        <v>229</v>
      </c>
      <c r="D150" s="1493"/>
      <c r="E150" s="1490">
        <f>+COUNTIF('Location Summary'!$D$4:$D$616,'Visual Chart'!C150)</f>
        <v>1</v>
      </c>
      <c r="F150" s="1491"/>
      <c r="G150" s="1482">
        <f>+COUNTIFS('Location Summary'!$D$4:$D$616,'Visual Chart'!C150,'Location Summary'!$K$4:$K$616,"Completed")</f>
        <v>1</v>
      </c>
      <c r="H150" s="1481"/>
      <c r="I150" s="397">
        <f t="shared" si="0"/>
        <v>0</v>
      </c>
      <c r="J150" s="1480">
        <f>+COUNTIFS('Location Summary'!$D$4:$D$616,'Visual Chart'!C150,'Location Summary'!$M$4:$M$616,"Completed")</f>
        <v>1</v>
      </c>
      <c r="K150" s="1481"/>
      <c r="L150" s="1480">
        <f t="shared" si="1"/>
        <v>0</v>
      </c>
      <c r="M150" s="1481"/>
      <c r="Q150" s="327"/>
      <c r="R150" s="327">
        <v>3</v>
      </c>
      <c r="S150" s="764" t="s">
        <v>534</v>
      </c>
      <c r="T150" s="327" t="s">
        <v>2</v>
      </c>
      <c r="V150" s="762" t="s">
        <v>1274</v>
      </c>
      <c r="AG150" s="354" t="s">
        <v>1609</v>
      </c>
    </row>
    <row r="151" spans="3:47">
      <c r="C151" s="1492" t="s">
        <v>215</v>
      </c>
      <c r="D151" s="1493"/>
      <c r="E151" s="1490">
        <f>+COUNTIF('Location Summary'!$D$4:$D$616,'Visual Chart'!C151)</f>
        <v>4</v>
      </c>
      <c r="F151" s="1491"/>
      <c r="G151" s="1482">
        <f>+COUNTIFS('Location Summary'!$D$4:$D$616,'Visual Chart'!C151,'Location Summary'!$K$4:$K$616,"Completed")</f>
        <v>4</v>
      </c>
      <c r="H151" s="1481"/>
      <c r="I151" s="397">
        <f t="shared" si="0"/>
        <v>0</v>
      </c>
      <c r="J151" s="1480">
        <f>+COUNTIFS('Location Summary'!$D$4:$D$616,'Visual Chart'!C151,'Location Summary'!$M$4:$M$616,"Completed")</f>
        <v>3</v>
      </c>
      <c r="K151" s="1481"/>
      <c r="L151" s="1480">
        <f t="shared" si="1"/>
        <v>1</v>
      </c>
      <c r="M151" s="1481"/>
      <c r="Q151" s="327"/>
      <c r="R151" s="327">
        <v>4</v>
      </c>
      <c r="S151" s="764" t="s">
        <v>535</v>
      </c>
      <c r="T151" s="327" t="s">
        <v>3</v>
      </c>
      <c r="V151" s="762" t="s">
        <v>1274</v>
      </c>
    </row>
    <row r="152" spans="3:47">
      <c r="C152" s="1492" t="s">
        <v>185</v>
      </c>
      <c r="D152" s="1493"/>
      <c r="E152" s="1490">
        <f>+COUNTIF('Location Summary'!$D$4:$D$616,'Visual Chart'!C152)</f>
        <v>1</v>
      </c>
      <c r="F152" s="1491"/>
      <c r="G152" s="1482">
        <f>+COUNTIFS('Location Summary'!$D$4:$D$616,'Visual Chart'!C152,'Location Summary'!$K$4:$K$616,"Completed")</f>
        <v>1</v>
      </c>
      <c r="H152" s="1481"/>
      <c r="I152" s="397">
        <f t="shared" si="0"/>
        <v>0</v>
      </c>
      <c r="J152" s="1480">
        <f>+COUNTIFS('Location Summary'!$D$4:$D$616,'Visual Chart'!C152,'Location Summary'!$M$4:$M$616,"Completed")</f>
        <v>1</v>
      </c>
      <c r="K152" s="1481"/>
      <c r="L152" s="1480">
        <f t="shared" si="1"/>
        <v>0</v>
      </c>
      <c r="M152" s="1481"/>
      <c r="Q152" s="327"/>
      <c r="R152" s="327">
        <v>5</v>
      </c>
      <c r="S152" s="764" t="s">
        <v>536</v>
      </c>
      <c r="T152" s="327" t="s">
        <v>3</v>
      </c>
      <c r="V152" s="762" t="s">
        <v>1274</v>
      </c>
      <c r="AG152" s="354" t="s">
        <v>1610</v>
      </c>
    </row>
    <row r="153" spans="3:47">
      <c r="C153" s="1492" t="s">
        <v>217</v>
      </c>
      <c r="D153" s="1493"/>
      <c r="E153" s="1490">
        <f>+COUNTIF('Location Summary'!$D$4:$D$616,'Visual Chart'!C153)</f>
        <v>1</v>
      </c>
      <c r="F153" s="1491"/>
      <c r="G153" s="1482">
        <f>+COUNTIFS('Location Summary'!$D$4:$D$616,'Visual Chart'!C153,'Location Summary'!$K$4:$K$616,"Completed")</f>
        <v>1</v>
      </c>
      <c r="H153" s="1481"/>
      <c r="I153" s="397">
        <f t="shared" si="0"/>
        <v>0</v>
      </c>
      <c r="J153" s="1480">
        <f>+COUNTIFS('Location Summary'!$D$4:$D$616,'Visual Chart'!C153,'Location Summary'!$M$4:$M$616,"Completed")</f>
        <v>1</v>
      </c>
      <c r="K153" s="1481"/>
      <c r="L153" s="1480">
        <f t="shared" si="1"/>
        <v>0</v>
      </c>
      <c r="M153" s="1481"/>
      <c r="Q153" s="327"/>
      <c r="R153" s="327">
        <v>6</v>
      </c>
      <c r="S153" s="764" t="s">
        <v>537</v>
      </c>
      <c r="T153" s="327" t="s">
        <v>49</v>
      </c>
      <c r="V153" s="762" t="s">
        <v>1274</v>
      </c>
    </row>
    <row r="154" spans="3:47">
      <c r="C154" s="1492" t="s">
        <v>173</v>
      </c>
      <c r="D154" s="1493"/>
      <c r="E154" s="1490">
        <f>+COUNTIF('Location Summary'!$D$4:$D$616,'Visual Chart'!C154)</f>
        <v>2</v>
      </c>
      <c r="F154" s="1491"/>
      <c r="G154" s="1482">
        <f>+COUNTIFS('Location Summary'!$D$4:$D$616,'Visual Chart'!C154,'Location Summary'!$K$4:$K$616,"Completed")</f>
        <v>2</v>
      </c>
      <c r="H154" s="1481"/>
      <c r="I154" s="397">
        <f t="shared" si="0"/>
        <v>0</v>
      </c>
      <c r="J154" s="1480">
        <f>+COUNTIFS('Location Summary'!$D$4:$D$616,'Visual Chart'!C154,'Location Summary'!$M$4:$M$616,"Completed")</f>
        <v>2</v>
      </c>
      <c r="K154" s="1481"/>
      <c r="L154" s="1480">
        <f t="shared" si="1"/>
        <v>0</v>
      </c>
      <c r="M154" s="1481"/>
      <c r="Q154" s="327"/>
      <c r="R154" s="327">
        <v>7</v>
      </c>
      <c r="S154" s="764" t="s">
        <v>538</v>
      </c>
      <c r="T154" s="327" t="s">
        <v>3</v>
      </c>
      <c r="V154" s="762" t="s">
        <v>1274</v>
      </c>
    </row>
    <row r="155" spans="3:47">
      <c r="C155" s="578" t="s">
        <v>250</v>
      </c>
      <c r="D155" s="935"/>
      <c r="E155" s="1490">
        <f>+COUNTIF('Location Summary'!$D$4:$D$616,'Visual Chart'!C155)</f>
        <v>1</v>
      </c>
      <c r="F155" s="1491"/>
      <c r="G155" s="1482">
        <f>+COUNTIFS('Location Summary'!$D$4:$D$616,'Visual Chart'!C155,'Location Summary'!$K$4:$K$616,"Completed")</f>
        <v>1</v>
      </c>
      <c r="H155" s="1481"/>
      <c r="I155" s="397">
        <f t="shared" si="0"/>
        <v>0</v>
      </c>
      <c r="J155" s="1480">
        <f>+COUNTIFS('Location Summary'!$D$4:$D$616,'Visual Chart'!C155,'Location Summary'!$M$4:$M$616,"Completed")</f>
        <v>1</v>
      </c>
      <c r="K155" s="1481"/>
      <c r="L155" s="1480">
        <f t="shared" si="1"/>
        <v>0</v>
      </c>
      <c r="M155" s="1481"/>
    </row>
    <row r="156" spans="3:47">
      <c r="C156" s="1492" t="s">
        <v>430</v>
      </c>
      <c r="D156" s="1493"/>
      <c r="E156" s="1490">
        <f>+COUNTIF('Location Summary'!$D$4:$D$616,'Visual Chart'!C156)</f>
        <v>2</v>
      </c>
      <c r="F156" s="1491"/>
      <c r="G156" s="1482">
        <f>+COUNTIFS('Location Summary'!$D$4:$D$616,'Visual Chart'!C156,'Location Summary'!$K$4:$K$616,"Completed")</f>
        <v>2</v>
      </c>
      <c r="H156" s="1481"/>
      <c r="I156" s="397">
        <f t="shared" si="0"/>
        <v>0</v>
      </c>
      <c r="J156" s="1480">
        <f>+COUNTIFS('Location Summary'!$D$4:$D$616,'Visual Chart'!C156,'Location Summary'!$M$4:$M$616,"Completed")</f>
        <v>1</v>
      </c>
      <c r="K156" s="1481"/>
      <c r="L156" s="1480">
        <f t="shared" si="1"/>
        <v>1</v>
      </c>
      <c r="M156" s="1481"/>
    </row>
    <row r="157" spans="3:47">
      <c r="C157" s="1492" t="s">
        <v>178</v>
      </c>
      <c r="D157" s="1493"/>
      <c r="E157" s="1490">
        <f>+COUNTIF('Location Summary'!$D$4:$D$616,'Visual Chart'!C157)</f>
        <v>2</v>
      </c>
      <c r="F157" s="1491"/>
      <c r="G157" s="1482">
        <f>+COUNTIFS('Location Summary'!$D$4:$D$616,'Visual Chart'!C157,'Location Summary'!$K$4:$K$616,"Completed")</f>
        <v>2</v>
      </c>
      <c r="H157" s="1481"/>
      <c r="I157" s="397">
        <f t="shared" si="0"/>
        <v>0</v>
      </c>
      <c r="J157" s="1480">
        <f>+COUNTIFS('Location Summary'!$D$4:$D$616,'Visual Chart'!C157,'Location Summary'!$M$4:$M$616,"Completed")</f>
        <v>2</v>
      </c>
      <c r="K157" s="1481"/>
      <c r="L157" s="1480">
        <f t="shared" si="1"/>
        <v>0</v>
      </c>
      <c r="M157" s="1481"/>
    </row>
    <row r="158" spans="3:47" ht="15" customHeight="1">
      <c r="C158" s="578" t="s">
        <v>183</v>
      </c>
      <c r="D158" s="935"/>
      <c r="E158" s="1490">
        <f>+COUNTIF('Location Summary'!$D$4:$D$616,'Visual Chart'!C158)</f>
        <v>1</v>
      </c>
      <c r="F158" s="1491"/>
      <c r="G158" s="1482">
        <f>+COUNTIFS('Location Summary'!$D$4:$D$616,'Visual Chart'!C158,'Location Summary'!$K$4:$K$616,"Completed")</f>
        <v>1</v>
      </c>
      <c r="H158" s="1481"/>
      <c r="I158" s="397">
        <f t="shared" si="0"/>
        <v>0</v>
      </c>
      <c r="J158" s="1480">
        <f>+COUNTIFS('Location Summary'!$D$4:$D$616,'Visual Chart'!C158,'Location Summary'!$M$4:$M$616,"Completed")</f>
        <v>1</v>
      </c>
      <c r="K158" s="1481"/>
      <c r="L158" s="1480">
        <f>G158-J158</f>
        <v>0</v>
      </c>
      <c r="M158" s="1481"/>
    </row>
    <row r="159" spans="3:47">
      <c r="C159" s="1488" t="s">
        <v>188</v>
      </c>
      <c r="D159" s="1489"/>
      <c r="E159" s="1486">
        <f>+COUNTIF('Location Summary'!$D$4:$D$616,'Visual Chart'!C159)</f>
        <v>1</v>
      </c>
      <c r="F159" s="1487"/>
      <c r="G159" s="1482">
        <f>+COUNTIFS('Location Summary'!$D$4:$D$616,'Visual Chart'!C159,'Location Summary'!$K$4:$K$616,"Completed")</f>
        <v>1</v>
      </c>
      <c r="H159" s="1481"/>
      <c r="I159" s="1072">
        <f t="shared" si="0"/>
        <v>0</v>
      </c>
      <c r="J159" s="1480">
        <f>+COUNTIFS('Location Summary'!$D$4:$D$616,'Visual Chart'!C159,'Location Summary'!$M$4:$M$616,"Completed")</f>
        <v>1</v>
      </c>
      <c r="K159" s="1481"/>
      <c r="L159" s="1480">
        <f t="shared" si="1"/>
        <v>0</v>
      </c>
      <c r="M159" s="1481"/>
    </row>
    <row r="160" spans="3:47">
      <c r="C160" s="1488" t="s">
        <v>213</v>
      </c>
      <c r="D160" s="1489"/>
      <c r="E160" s="1486">
        <f>+COUNTIF('Location Summary'!$D$4:$D$616,'Visual Chart'!C160)</f>
        <v>2</v>
      </c>
      <c r="F160" s="1487"/>
      <c r="G160" s="1482">
        <f>+COUNTIFS('Location Summary'!$D$4:$D$616,'Visual Chart'!C160,'Location Summary'!$K$4:$K$616,"Completed")</f>
        <v>2</v>
      </c>
      <c r="H160" s="1481"/>
      <c r="I160" s="1072">
        <f t="shared" si="0"/>
        <v>0</v>
      </c>
      <c r="J160" s="1480">
        <f>+COUNTIFS('Location Summary'!$D$4:$D$616,'Visual Chart'!C160,'Location Summary'!$M$4:$M$616,"Completed")</f>
        <v>2</v>
      </c>
      <c r="K160" s="1481"/>
      <c r="L160" s="1480">
        <f t="shared" si="1"/>
        <v>0</v>
      </c>
      <c r="M160" s="1481"/>
    </row>
    <row r="161" spans="3:41">
      <c r="C161" s="1488" t="s">
        <v>209</v>
      </c>
      <c r="D161" s="1489"/>
      <c r="E161" s="1486">
        <f>+COUNTIF('Location Summary'!$D$4:$D$616,'Visual Chart'!C161)</f>
        <v>1</v>
      </c>
      <c r="F161" s="1487"/>
      <c r="G161" s="1482">
        <f>+COUNTIFS('Location Summary'!$D$4:$D$616,'Visual Chart'!C161,'Location Summary'!$K$4:$K$616,"Completed")</f>
        <v>1</v>
      </c>
      <c r="H161" s="1481"/>
      <c r="I161" s="1072">
        <f t="shared" si="0"/>
        <v>0</v>
      </c>
      <c r="J161" s="1480">
        <f>+COUNTIFS('Location Summary'!$D$4:$D$616,'Visual Chart'!C161,'Location Summary'!$M$4:$M$616,"Completed")</f>
        <v>1</v>
      </c>
      <c r="K161" s="1481"/>
      <c r="L161" s="1480">
        <f t="shared" si="1"/>
        <v>0</v>
      </c>
      <c r="M161" s="1481"/>
    </row>
    <row r="162" spans="3:41">
      <c r="C162" s="1488" t="s">
        <v>186</v>
      </c>
      <c r="D162" s="1489"/>
      <c r="E162" s="1486">
        <f>+COUNTIF('Location Summary'!$D$4:$D$616,'Visual Chart'!C162)</f>
        <v>3</v>
      </c>
      <c r="F162" s="1487"/>
      <c r="G162" s="1482">
        <f>+COUNTIFS('Location Summary'!$D$4:$D$616,'Visual Chart'!C162,'Location Summary'!$K$4:$K$616,"Completed")</f>
        <v>3</v>
      </c>
      <c r="H162" s="1481"/>
      <c r="I162" s="1072">
        <f t="shared" si="0"/>
        <v>0</v>
      </c>
      <c r="J162" s="1480">
        <f>+COUNTIFS('Location Summary'!$D$4:$D$616,'Visual Chart'!C162,'Location Summary'!$M$4:$M$616,"Completed")</f>
        <v>3</v>
      </c>
      <c r="K162" s="1481"/>
      <c r="L162" s="1480">
        <f t="shared" si="1"/>
        <v>0</v>
      </c>
      <c r="M162" s="1481"/>
    </row>
    <row r="163" spans="3:41">
      <c r="C163" s="1488" t="s">
        <v>218</v>
      </c>
      <c r="D163" s="1489"/>
      <c r="E163" s="1486">
        <f>+COUNTIF('Location Summary'!$D$4:$D$616,'Visual Chart'!C163)</f>
        <v>1</v>
      </c>
      <c r="F163" s="1487"/>
      <c r="G163" s="1482">
        <f>+COUNTIFS('Location Summary'!$D$4:$D$616,'Visual Chart'!C163,'Location Summary'!$K$4:$K$616,"Completed")</f>
        <v>1</v>
      </c>
      <c r="H163" s="1481"/>
      <c r="I163" s="1072">
        <f t="shared" si="0"/>
        <v>0</v>
      </c>
      <c r="J163" s="1480">
        <f>+COUNTIFS('Location Summary'!$D$4:$D$616,'Visual Chart'!C163,'Location Summary'!$M$4:$M$616,"Completed")</f>
        <v>1</v>
      </c>
      <c r="K163" s="1481"/>
      <c r="L163" s="1480">
        <f t="shared" si="1"/>
        <v>0</v>
      </c>
      <c r="M163" s="1481"/>
    </row>
    <row r="164" spans="3:41">
      <c r="C164" s="1502" t="s">
        <v>431</v>
      </c>
      <c r="D164" s="1503"/>
      <c r="E164" s="1500">
        <f>+COUNTIF('Location Summary'!$D$4:$D$616,'Visual Chart'!C164)</f>
        <v>2</v>
      </c>
      <c r="F164" s="1501"/>
      <c r="G164" s="1482">
        <f>+COUNTIFS('Location Summary'!$D$4:$D$616,'Visual Chart'!C164,'Location Summary'!$K$4:$K$616,"Completed")</f>
        <v>2</v>
      </c>
      <c r="H164" s="1481"/>
      <c r="I164" s="1073">
        <f t="shared" si="0"/>
        <v>0</v>
      </c>
      <c r="J164" s="1480">
        <f>+COUNTIFS('Location Summary'!$D$4:$D$616,'Visual Chart'!C164,'Location Summary'!$M$4:$M$616,"Completed")</f>
        <v>2</v>
      </c>
      <c r="K164" s="1481"/>
      <c r="L164" s="1480">
        <f t="shared" si="1"/>
        <v>0</v>
      </c>
      <c r="M164" s="1481"/>
      <c r="AO164" s="412"/>
    </row>
    <row r="165" spans="3:41">
      <c r="C165" s="1494" t="s">
        <v>81</v>
      </c>
      <c r="D165" s="1495"/>
      <c r="E165" s="1496">
        <f>SUM(E135:E164)</f>
        <v>306</v>
      </c>
      <c r="F165" s="1497"/>
      <c r="G165" s="1498">
        <f>SUM(G135:G164)</f>
        <v>306</v>
      </c>
      <c r="H165" s="1499"/>
      <c r="I165" s="398">
        <f>SUM(I135:I164)</f>
        <v>0</v>
      </c>
      <c r="J165" s="1498">
        <f>SUM(J135:J164)</f>
        <v>304</v>
      </c>
      <c r="K165" s="1499"/>
      <c r="L165" s="1498">
        <f>SUM(L135:L164)</f>
        <v>2</v>
      </c>
      <c r="M165" s="1499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1" priority="17" operator="equal">
      <formula>5</formula>
    </cfRule>
    <cfRule type="cellIs" dxfId="220" priority="18" operator="equal">
      <formula>3</formula>
    </cfRule>
    <cfRule type="cellIs" dxfId="219" priority="19" operator="equal">
      <formula>2</formula>
    </cfRule>
    <cfRule type="cellIs" dxfId="218" priority="20" operator="equal">
      <formula>1</formula>
    </cfRule>
  </conditionalFormatting>
  <conditionalFormatting sqref="C131">
    <cfRule type="cellIs" dxfId="217" priority="13" operator="equal">
      <formula>5</formula>
    </cfRule>
    <cfRule type="cellIs" dxfId="216" priority="14" operator="equal">
      <formula>3</formula>
    </cfRule>
    <cfRule type="cellIs" dxfId="215" priority="15" operator="equal">
      <formula>2</formula>
    </cfRule>
    <cfRule type="cellIs" dxfId="214" priority="16" operator="equal">
      <formula>1</formula>
    </cfRule>
  </conditionalFormatting>
  <conditionalFormatting sqref="I131">
    <cfRule type="cellIs" dxfId="213" priority="9" operator="equal">
      <formula>5</formula>
    </cfRule>
    <cfRule type="cellIs" dxfId="212" priority="10" operator="equal">
      <formula>3</formula>
    </cfRule>
    <cfRule type="cellIs" dxfId="211" priority="11" operator="equal">
      <formula>2</formula>
    </cfRule>
    <cfRule type="cellIs" dxfId="210" priority="12" operator="equal">
      <formula>1</formula>
    </cfRule>
  </conditionalFormatting>
  <conditionalFormatting sqref="AV131">
    <cfRule type="cellIs" dxfId="209" priority="1" operator="equal">
      <formula>5</formula>
    </cfRule>
    <cfRule type="cellIs" dxfId="208" priority="2" operator="equal">
      <formula>3</formula>
    </cfRule>
    <cfRule type="cellIs" dxfId="207" priority="3" operator="equal">
      <formula>2</formula>
    </cfRule>
    <cfRule type="cellIs" dxfId="206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3"/>
  <sheetViews>
    <sheetView showGridLines="0" zoomScaleNormal="100" workbookViewId="0">
      <pane xSplit="6" ySplit="5" topLeftCell="S36" activePane="bottomRight" state="frozen"/>
      <selection pane="topRight" activeCell="G1" sqref="G1"/>
      <selection pane="bottomLeft" activeCell="A6" sqref="A6"/>
      <selection pane="bottomRight" activeCell="U42" sqref="U42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61.4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57" t="str">
        <f>Erection!A1</f>
        <v>KEC International Limited</v>
      </c>
      <c r="B1" s="1558"/>
      <c r="C1" s="1558"/>
      <c r="D1" s="1558"/>
      <c r="E1" s="1558"/>
      <c r="F1" s="1558"/>
      <c r="G1" s="1558"/>
      <c r="H1" s="1558"/>
      <c r="I1" s="1558"/>
      <c r="J1" s="1558"/>
      <c r="K1" s="1558"/>
      <c r="L1" s="1558"/>
      <c r="M1" s="1558"/>
      <c r="N1" s="1558"/>
      <c r="O1" s="1558"/>
      <c r="P1" s="1558"/>
      <c r="Q1" s="1558"/>
      <c r="R1" s="1558"/>
      <c r="S1" s="1558"/>
      <c r="T1" s="1558"/>
      <c r="U1" s="1559"/>
    </row>
    <row r="2" spans="1:25" ht="15.5">
      <c r="A2" s="1560" t="str">
        <f>Erection!A2</f>
        <v xml:space="preserve"> TA413 : 765 KV D/C Bikaner III - Neemrana II TL02</v>
      </c>
      <c r="B2" s="1561"/>
      <c r="C2" s="1561"/>
      <c r="D2" s="1561"/>
      <c r="E2" s="1561"/>
      <c r="F2" s="1561"/>
      <c r="G2" s="1561"/>
      <c r="H2" s="1561"/>
      <c r="I2" s="1561"/>
      <c r="J2" s="1561"/>
      <c r="K2" s="1561"/>
      <c r="L2" s="1561"/>
      <c r="M2" s="1561"/>
      <c r="N2" s="1561"/>
      <c r="O2" s="1561"/>
      <c r="P2" s="1561"/>
      <c r="Q2" s="1561"/>
      <c r="R2" s="1561"/>
      <c r="S2" s="1561"/>
      <c r="T2" s="1561"/>
      <c r="U2" s="1562"/>
    </row>
    <row r="3" spans="1:25" ht="16" thickBot="1">
      <c r="A3" s="1563" t="s">
        <v>107</v>
      </c>
      <c r="B3" s="1564"/>
      <c r="C3" s="1564"/>
      <c r="D3" s="1564"/>
      <c r="E3" s="1564"/>
      <c r="F3" s="1564"/>
      <c r="G3" s="1564"/>
      <c r="H3" s="1564"/>
      <c r="I3" s="1564"/>
      <c r="J3" s="1564"/>
      <c r="K3" s="1564"/>
      <c r="L3" s="1564"/>
      <c r="M3" s="1564"/>
      <c r="N3" s="1564"/>
      <c r="O3" s="1564"/>
      <c r="P3" s="1564"/>
      <c r="Q3" s="1564"/>
      <c r="R3" s="1564"/>
      <c r="S3" s="1564"/>
      <c r="T3" s="1564"/>
      <c r="U3" s="739" t="str">
        <f>TA413_PBNTL!M1</f>
        <v>23.06.2026</v>
      </c>
    </row>
    <row r="4" spans="1:25" ht="15.65" customHeight="1">
      <c r="A4" s="1565" t="s">
        <v>41</v>
      </c>
      <c r="B4" s="1567" t="s">
        <v>42</v>
      </c>
      <c r="C4" s="1569" t="s">
        <v>94</v>
      </c>
      <c r="D4" s="1569"/>
      <c r="E4" s="1569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1066">
        <f>SUM(R6:R35)/10^7</f>
        <v>7.423163864814593</v>
      </c>
      <c r="S4" s="1066"/>
      <c r="T4" s="740"/>
      <c r="U4" s="741"/>
    </row>
    <row r="5" spans="1:25" ht="53.25" customHeight="1" thickBot="1">
      <c r="A5" s="1566"/>
      <c r="B5" s="1568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0">
        <v>1</v>
      </c>
      <c r="C6" s="1060" t="s">
        <v>576</v>
      </c>
      <c r="D6" s="1060" t="s">
        <v>589</v>
      </c>
      <c r="E6" s="1069">
        <v>4.8985880000000002</v>
      </c>
      <c r="F6" s="1069">
        <f>E6</f>
        <v>4.8985880000000002</v>
      </c>
      <c r="G6" s="1069" t="s">
        <v>1282</v>
      </c>
      <c r="H6" s="1187">
        <f>I6-2</f>
        <v>45694</v>
      </c>
      <c r="I6" s="1062">
        <v>45696</v>
      </c>
      <c r="J6" s="1062">
        <v>45709</v>
      </c>
      <c r="K6" s="1062">
        <v>45714</v>
      </c>
      <c r="L6" s="1187">
        <f>M6-3</f>
        <v>45717</v>
      </c>
      <c r="M6" s="1062">
        <v>45720</v>
      </c>
      <c r="N6" s="1062">
        <v>45721</v>
      </c>
      <c r="O6" s="60" t="s">
        <v>1679</v>
      </c>
      <c r="P6" s="60" t="s">
        <v>1679</v>
      </c>
      <c r="Q6" s="60" t="s">
        <v>1679</v>
      </c>
      <c r="R6" s="1063">
        <f t="shared" ref="R6:R15" si="0">958667.19*E6</f>
        <v>4696115.5929277195</v>
      </c>
      <c r="S6" s="1063" t="s">
        <v>1657</v>
      </c>
      <c r="T6" s="1060" t="s">
        <v>1197</v>
      </c>
      <c r="U6" s="1140" t="s">
        <v>964</v>
      </c>
      <c r="V6" s="1556" t="s">
        <v>1198</v>
      </c>
      <c r="W6" s="1556"/>
      <c r="X6" s="1556"/>
      <c r="Y6" s="1556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42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7">
        <f t="shared" si="0"/>
        <v>2476802.0067449096</v>
      </c>
      <c r="S7" s="937" t="s">
        <v>1657</v>
      </c>
      <c r="T7" s="3" t="s">
        <v>1197</v>
      </c>
      <c r="U7" s="114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2">
        <v>45752</v>
      </c>
      <c r="L8" s="60">
        <f t="shared" ref="L8:L17" si="3">M8-1</f>
        <v>45762</v>
      </c>
      <c r="M8" s="732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39">
        <f t="shared" si="0"/>
        <v>3991580.5296576298</v>
      </c>
      <c r="S8" s="1039" t="s">
        <v>1657</v>
      </c>
      <c r="T8" s="10" t="s">
        <v>1197</v>
      </c>
      <c r="U8" s="1141" t="s">
        <v>964</v>
      </c>
      <c r="V8" s="1059">
        <f>R10+R11</f>
        <v>4921849.1214882601</v>
      </c>
      <c r="X8" s="1059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7">
        <v>4.7160000000000002</v>
      </c>
      <c r="F9" s="947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411">
        <f t="shared" si="0"/>
        <v>4521074.4680399997</v>
      </c>
      <c r="S9" s="1411" t="s">
        <v>1657</v>
      </c>
      <c r="T9" s="611" t="s">
        <v>1197</v>
      </c>
      <c r="U9" s="1189" t="s">
        <v>964</v>
      </c>
      <c r="V9" s="1190"/>
      <c r="W9" s="1191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2">
        <v>45904</v>
      </c>
      <c r="L10" s="60">
        <f t="shared" si="3"/>
        <v>45917</v>
      </c>
      <c r="M10" s="732">
        <v>45918</v>
      </c>
      <c r="N10" s="732">
        <v>45918</v>
      </c>
      <c r="O10" s="732" t="s">
        <v>1679</v>
      </c>
      <c r="P10" s="732" t="s">
        <v>1679</v>
      </c>
      <c r="Q10" s="60" t="s">
        <v>1679</v>
      </c>
      <c r="R10" s="1039">
        <f t="shared" si="0"/>
        <v>2587715.0072919601</v>
      </c>
      <c r="S10" s="1039" t="s">
        <v>1657</v>
      </c>
      <c r="T10" s="10" t="s">
        <v>1505</v>
      </c>
      <c r="U10" s="1141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1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2">
        <v>45925</v>
      </c>
      <c r="N11" s="732">
        <v>45925</v>
      </c>
      <c r="O11" s="732" t="s">
        <v>1679</v>
      </c>
      <c r="P11" s="732" t="s">
        <v>1679</v>
      </c>
      <c r="Q11" s="60" t="s">
        <v>1679</v>
      </c>
      <c r="R11" s="1039">
        <f t="shared" si="0"/>
        <v>2334134.1141962996</v>
      </c>
      <c r="S11" s="1039" t="s">
        <v>1657</v>
      </c>
      <c r="T11" s="10" t="s">
        <v>1505</v>
      </c>
      <c r="U11" s="114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1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2">
        <v>45952</v>
      </c>
      <c r="N12" s="732">
        <v>45952</v>
      </c>
      <c r="O12" s="732">
        <v>45958</v>
      </c>
      <c r="P12" s="732" t="s">
        <v>1679</v>
      </c>
      <c r="Q12" s="60" t="s">
        <v>1679</v>
      </c>
      <c r="R12" s="1039">
        <f t="shared" si="0"/>
        <v>4270862.3314499995</v>
      </c>
      <c r="S12" s="1039" t="s">
        <v>1657</v>
      </c>
      <c r="T12" s="10" t="s">
        <v>1505</v>
      </c>
      <c r="U12" s="988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1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2">
        <v>45957</v>
      </c>
      <c r="N13" s="732">
        <v>45957</v>
      </c>
      <c r="O13" s="732" t="s">
        <v>1682</v>
      </c>
      <c r="P13" s="732" t="s">
        <v>1679</v>
      </c>
      <c r="Q13" s="60" t="s">
        <v>1679</v>
      </c>
      <c r="R13" s="1039">
        <f t="shared" si="0"/>
        <v>447341.91220250999</v>
      </c>
      <c r="S13" s="1039" t="s">
        <v>1657</v>
      </c>
      <c r="T13" s="10" t="s">
        <v>1505</v>
      </c>
      <c r="U13" s="988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2">
        <v>45989</v>
      </c>
      <c r="N14" s="732">
        <v>45991</v>
      </c>
      <c r="O14" s="732">
        <v>46015</v>
      </c>
      <c r="P14" s="732">
        <v>46010</v>
      </c>
      <c r="Q14" s="60" t="s">
        <v>1679</v>
      </c>
      <c r="R14" s="1039">
        <f t="shared" si="0"/>
        <v>4698654.14364684</v>
      </c>
      <c r="S14" s="1039" t="s">
        <v>1657</v>
      </c>
      <c r="T14" s="10" t="s">
        <v>1505</v>
      </c>
      <c r="U14" s="1142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85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2">
        <v>45988</v>
      </c>
      <c r="J15" s="732">
        <v>45966</v>
      </c>
      <c r="K15" s="732">
        <v>45970</v>
      </c>
      <c r="L15" s="99">
        <f t="shared" si="3"/>
        <v>46002</v>
      </c>
      <c r="M15" s="732">
        <v>46003</v>
      </c>
      <c r="N15" s="732">
        <f>M15</f>
        <v>46003</v>
      </c>
      <c r="O15" s="732">
        <v>46033</v>
      </c>
      <c r="P15" s="732">
        <v>46010</v>
      </c>
      <c r="Q15" s="60" t="s">
        <v>1679</v>
      </c>
      <c r="R15" s="1148">
        <f t="shared" si="0"/>
        <v>402141.71286119998</v>
      </c>
      <c r="S15" s="1148" t="s">
        <v>1657</v>
      </c>
      <c r="T15" s="65" t="s">
        <v>1505</v>
      </c>
      <c r="U15" s="1186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2">
        <v>45985</v>
      </c>
      <c r="I16" s="732">
        <v>45996</v>
      </c>
      <c r="J16" s="732">
        <v>45998</v>
      </c>
      <c r="K16" s="732">
        <v>46003</v>
      </c>
      <c r="L16" s="99">
        <f t="shared" si="3"/>
        <v>46012</v>
      </c>
      <c r="M16" s="732">
        <v>46013</v>
      </c>
      <c r="N16" s="732">
        <v>46027</v>
      </c>
      <c r="O16" s="732">
        <v>46069</v>
      </c>
      <c r="P16" s="732">
        <v>46031</v>
      </c>
      <c r="Q16" s="60" t="s">
        <v>1679</v>
      </c>
      <c r="R16" s="1148">
        <f t="shared" ref="R16:R33" si="4">958667.19*E16</f>
        <v>4235764.5669569103</v>
      </c>
      <c r="S16" s="1148" t="s">
        <v>1657</v>
      </c>
      <c r="T16" s="65" t="s">
        <v>1505</v>
      </c>
      <c r="U16" s="1186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2">
        <v>46005</v>
      </c>
      <c r="J17" s="732">
        <v>46006</v>
      </c>
      <c r="K17" s="732">
        <v>46013</v>
      </c>
      <c r="L17" s="99">
        <f t="shared" si="3"/>
        <v>46021</v>
      </c>
      <c r="M17" s="732">
        <v>46022</v>
      </c>
      <c r="N17" s="732">
        <v>46024</v>
      </c>
      <c r="O17" s="732">
        <v>46074</v>
      </c>
      <c r="P17" s="732">
        <v>46041</v>
      </c>
      <c r="Q17" s="732">
        <v>46033</v>
      </c>
      <c r="R17" s="1148">
        <f t="shared" si="4"/>
        <v>2570772.4820430898</v>
      </c>
      <c r="S17" s="1148" t="s">
        <v>1657</v>
      </c>
      <c r="T17" s="65" t="s">
        <v>1505</v>
      </c>
      <c r="U17" s="1186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2" t="s">
        <v>1282</v>
      </c>
      <c r="H18" s="1062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2">
        <v>46040</v>
      </c>
      <c r="N18" s="732">
        <v>46040</v>
      </c>
      <c r="O18" s="732" t="s">
        <v>1679</v>
      </c>
      <c r="P18" s="732" t="s">
        <v>1679</v>
      </c>
      <c r="Q18" s="732" t="s">
        <v>1679</v>
      </c>
      <c r="R18" s="1039">
        <f t="shared" si="4"/>
        <v>679851.30046196992</v>
      </c>
      <c r="S18" s="1039" t="s">
        <v>1657</v>
      </c>
      <c r="T18" s="10" t="s">
        <v>1505</v>
      </c>
      <c r="U18" s="988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2">
        <v>46046</v>
      </c>
      <c r="N19" s="732">
        <v>46047</v>
      </c>
      <c r="O19" s="732" t="s">
        <v>1679</v>
      </c>
      <c r="P19" s="732" t="s">
        <v>1679</v>
      </c>
      <c r="Q19" s="732" t="s">
        <v>1679</v>
      </c>
      <c r="R19" s="1039">
        <f>958667.19*E19</f>
        <v>3882375.8740431597</v>
      </c>
      <c r="S19" s="1039" t="s">
        <v>1657</v>
      </c>
      <c r="T19" s="10" t="s">
        <v>1197</v>
      </c>
      <c r="U19" s="988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2">
        <v>46049</v>
      </c>
      <c r="N20" s="732">
        <v>46050</v>
      </c>
      <c r="O20" s="732" t="s">
        <v>1679</v>
      </c>
      <c r="P20" s="732" t="s">
        <v>1679</v>
      </c>
      <c r="Q20" s="732">
        <v>46054</v>
      </c>
      <c r="R20" s="1039">
        <f t="shared" si="4"/>
        <v>1559751.51813</v>
      </c>
      <c r="S20" s="1039" t="s">
        <v>1657</v>
      </c>
      <c r="T20" s="10" t="s">
        <v>1505</v>
      </c>
      <c r="U20" s="1143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2">
        <f>I21-3</f>
        <v>46038</v>
      </c>
      <c r="I21" s="732">
        <f>J21+3</f>
        <v>46041</v>
      </c>
      <c r="J21" s="732">
        <v>46038</v>
      </c>
      <c r="K21" s="732">
        <v>46041</v>
      </c>
      <c r="L21" s="732">
        <v>46053</v>
      </c>
      <c r="M21" s="732">
        <v>46059</v>
      </c>
      <c r="N21" s="732">
        <f>M21+1</f>
        <v>46060</v>
      </c>
      <c r="O21" s="732" t="s">
        <v>1679</v>
      </c>
      <c r="P21" s="732" t="s">
        <v>1679</v>
      </c>
      <c r="Q21" s="732" t="s">
        <v>1679</v>
      </c>
      <c r="R21" s="1148">
        <f t="shared" si="4"/>
        <v>805280.43959999993</v>
      </c>
      <c r="S21" s="1148" t="s">
        <v>1657</v>
      </c>
      <c r="T21" s="65" t="s">
        <v>1197</v>
      </c>
      <c r="U21" s="1149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2">
        <f>J22-4</f>
        <v>46043</v>
      </c>
      <c r="I22" s="732">
        <f>H22+3</f>
        <v>46046</v>
      </c>
      <c r="J22" s="732">
        <v>46047</v>
      </c>
      <c r="K22" s="732">
        <v>46052</v>
      </c>
      <c r="L22" s="732">
        <v>46053</v>
      </c>
      <c r="M22" s="732">
        <v>46059</v>
      </c>
      <c r="N22" s="732">
        <f>M22+1</f>
        <v>46060</v>
      </c>
      <c r="O22" s="732" t="s">
        <v>1679</v>
      </c>
      <c r="P22" s="732" t="s">
        <v>1679</v>
      </c>
      <c r="Q22" s="732" t="s">
        <v>1679</v>
      </c>
      <c r="R22" s="1148">
        <f t="shared" si="4"/>
        <v>3148263.0519599998</v>
      </c>
      <c r="S22" s="1148" t="s">
        <v>1657</v>
      </c>
      <c r="T22" s="65" t="s">
        <v>1197</v>
      </c>
      <c r="U22" s="1149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2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2" t="s">
        <v>1680</v>
      </c>
      <c r="P23" s="732" t="s">
        <v>1679</v>
      </c>
      <c r="Q23" s="732" t="s">
        <v>1679</v>
      </c>
      <c r="R23" s="1223">
        <f>958667.19*E23</f>
        <v>2719738.8180300002</v>
      </c>
      <c r="S23" s="1148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2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2">
        <v>46086</v>
      </c>
      <c r="O24" s="732" t="s">
        <v>1679</v>
      </c>
      <c r="P24" s="732" t="s">
        <v>1679</v>
      </c>
      <c r="Q24" s="732" t="s">
        <v>1679</v>
      </c>
      <c r="R24" s="1148">
        <f t="shared" si="4"/>
        <v>2580221.10586773</v>
      </c>
      <c r="S24" s="1148" t="s">
        <v>1657</v>
      </c>
      <c r="T24" s="10" t="s">
        <v>1505</v>
      </c>
      <c r="U24" s="49" t="s">
        <v>964</v>
      </c>
    </row>
    <row r="25" spans="1:22" s="311" customFormat="1">
      <c r="A25" s="1296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2">
        <f>I25-2</f>
        <v>46063</v>
      </c>
      <c r="I25" s="732">
        <f>J25-2</f>
        <v>46065</v>
      </c>
      <c r="J25" s="732">
        <v>46067</v>
      </c>
      <c r="K25" s="732">
        <v>46071</v>
      </c>
      <c r="L25" s="732">
        <v>46090</v>
      </c>
      <c r="M25" s="732">
        <v>46094</v>
      </c>
      <c r="N25" s="732">
        <f>M25+1</f>
        <v>46095</v>
      </c>
      <c r="O25" s="732" t="s">
        <v>1681</v>
      </c>
      <c r="P25" s="732" t="s">
        <v>1679</v>
      </c>
      <c r="Q25" s="732" t="s">
        <v>1679</v>
      </c>
      <c r="R25" s="1148">
        <f>958667.19*E25</f>
        <v>278013.48509999999</v>
      </c>
      <c r="S25" s="1148" t="s">
        <v>1657</v>
      </c>
      <c r="T25" s="65" t="s">
        <v>1505</v>
      </c>
      <c r="U25" s="129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2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2">
        <v>46091</v>
      </c>
      <c r="N26" s="732">
        <f>M26+1</f>
        <v>46092</v>
      </c>
      <c r="O26" s="732" t="s">
        <v>1679</v>
      </c>
      <c r="P26" s="732" t="s">
        <v>1679</v>
      </c>
      <c r="Q26" s="732" t="s">
        <v>1679</v>
      </c>
      <c r="R26" s="1148">
        <f t="shared" si="4"/>
        <v>4153904.9342700001</v>
      </c>
      <c r="S26" s="1148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2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2">
        <v>46097</v>
      </c>
      <c r="N27" s="732">
        <f>M27+1</f>
        <v>46098</v>
      </c>
      <c r="O27" s="732" t="s">
        <v>1679</v>
      </c>
      <c r="P27" s="732" t="s">
        <v>1679</v>
      </c>
      <c r="Q27" s="732" t="s">
        <v>1679</v>
      </c>
      <c r="R27" s="1148">
        <f t="shared" si="4"/>
        <v>3953543.4915599995</v>
      </c>
      <c r="S27" s="1148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2" t="s">
        <v>1679</v>
      </c>
      <c r="Q28" s="732" t="s">
        <v>1679</v>
      </c>
      <c r="R28" s="1148">
        <f t="shared" si="4"/>
        <v>4759705.9049747996</v>
      </c>
      <c r="S28" s="1148"/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 t="s">
        <v>1679</v>
      </c>
      <c r="P29" s="110" t="s">
        <v>1679</v>
      </c>
      <c r="Q29" s="732" t="s">
        <v>1679</v>
      </c>
      <c r="R29" s="1148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2" t="s">
        <v>1679</v>
      </c>
      <c r="R30" s="1148">
        <f t="shared" si="4"/>
        <v>962677.29485576996</v>
      </c>
      <c r="S30" s="1148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 t="s">
        <v>1679</v>
      </c>
      <c r="P31" s="110" t="s">
        <v>1679</v>
      </c>
      <c r="Q31" s="732" t="s">
        <v>1679</v>
      </c>
      <c r="R31" s="1148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2" t="s">
        <v>1679</v>
      </c>
      <c r="R32" s="1148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2" t="s">
        <v>1679</v>
      </c>
      <c r="R33" s="1148">
        <f t="shared" si="4"/>
        <v>232850.67377909998</v>
      </c>
      <c r="S33" s="10"/>
      <c r="T33" s="10" t="s">
        <v>1505</v>
      </c>
      <c r="U33" s="1318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>
        <v>46185</v>
      </c>
      <c r="O34" s="110"/>
      <c r="P34" s="110" t="s">
        <v>1679</v>
      </c>
      <c r="Q34" s="110"/>
      <c r="R34" s="10"/>
      <c r="S34" s="10"/>
      <c r="T34" s="10" t="s">
        <v>1781</v>
      </c>
      <c r="U34" s="1318" t="s">
        <v>1799</v>
      </c>
    </row>
    <row r="35" spans="1:26" s="13" customFormat="1">
      <c r="A35" s="10">
        <v>30</v>
      </c>
      <c r="B35" s="10">
        <v>3</v>
      </c>
      <c r="C35" s="669" t="s">
        <v>267</v>
      </c>
      <c r="D35" s="669" t="s">
        <v>485</v>
      </c>
      <c r="E35" s="115">
        <f>416.878/1000</f>
        <v>0.41687799999999997</v>
      </c>
      <c r="F35" s="557">
        <f t="shared" si="1"/>
        <v>78.072824000000011</v>
      </c>
      <c r="G35" s="10" t="s">
        <v>1281</v>
      </c>
      <c r="H35" s="110">
        <v>46082</v>
      </c>
      <c r="I35" s="110">
        <v>46087</v>
      </c>
      <c r="J35" s="110">
        <v>46192</v>
      </c>
      <c r="K35" s="110">
        <v>46196</v>
      </c>
      <c r="L35" s="110">
        <v>46192</v>
      </c>
      <c r="M35" s="110">
        <v>46196</v>
      </c>
      <c r="N35" s="110">
        <v>46196</v>
      </c>
      <c r="O35" s="110"/>
      <c r="P35" s="110" t="s">
        <v>311</v>
      </c>
      <c r="Q35" s="110"/>
      <c r="R35" s="10"/>
      <c r="S35" s="10"/>
      <c r="T35" s="10" t="s">
        <v>1505</v>
      </c>
      <c r="U35" s="1318" t="s">
        <v>964</v>
      </c>
      <c r="V35" s="13" t="s">
        <v>1653</v>
      </c>
      <c r="W35" s="13" t="s">
        <v>1686</v>
      </c>
      <c r="Z35" s="13" t="s">
        <v>1833</v>
      </c>
    </row>
    <row r="36" spans="1:26" s="13" customFormat="1">
      <c r="A36" s="10">
        <v>31</v>
      </c>
      <c r="B36" s="10">
        <v>4</v>
      </c>
      <c r="C36" s="669" t="s">
        <v>485</v>
      </c>
      <c r="D36" s="669" t="s">
        <v>11</v>
      </c>
      <c r="E36" s="115">
        <f>480.27/1000</f>
        <v>0.48026999999999997</v>
      </c>
      <c r="F36" s="557">
        <f t="shared" si="1"/>
        <v>78.553094000000016</v>
      </c>
      <c r="G36" s="10" t="s">
        <v>1281</v>
      </c>
      <c r="H36" s="110">
        <v>46082</v>
      </c>
      <c r="I36" s="110">
        <v>46087</v>
      </c>
      <c r="J36" s="110">
        <v>46192</v>
      </c>
      <c r="K36" s="110">
        <v>46196</v>
      </c>
      <c r="L36" s="110">
        <v>46192</v>
      </c>
      <c r="M36" s="110">
        <v>46196</v>
      </c>
      <c r="N36" s="110">
        <v>46196</v>
      </c>
      <c r="O36" s="110"/>
      <c r="P36" s="110" t="s">
        <v>311</v>
      </c>
      <c r="Q36" s="110"/>
      <c r="R36" s="10"/>
      <c r="S36" s="10"/>
      <c r="T36" s="10" t="s">
        <v>1505</v>
      </c>
      <c r="U36" s="1318" t="s">
        <v>964</v>
      </c>
    </row>
    <row r="37" spans="1:26">
      <c r="A37" s="177">
        <v>32</v>
      </c>
      <c r="B37" s="177"/>
      <c r="C37" s="1274" t="s">
        <v>51</v>
      </c>
      <c r="D37" s="1274" t="s">
        <v>52</v>
      </c>
      <c r="E37" s="1277">
        <f>3030.029/1000</f>
        <v>3.0300289999999999</v>
      </c>
      <c r="F37" s="629">
        <f t="shared" si="1"/>
        <v>81.583123000000015</v>
      </c>
      <c r="G37" s="177" t="s">
        <v>1282</v>
      </c>
      <c r="H37" s="1275">
        <f>I37-4</f>
        <v>46180</v>
      </c>
      <c r="I37" s="1275">
        <f>J37-2</f>
        <v>46184</v>
      </c>
      <c r="J37" s="1275">
        <v>46186</v>
      </c>
      <c r="K37" s="1275">
        <v>46191</v>
      </c>
      <c r="L37" s="1275"/>
      <c r="M37" s="1275"/>
      <c r="N37" s="1275"/>
      <c r="O37" s="1275"/>
      <c r="P37" s="1275"/>
      <c r="Q37" s="1275"/>
      <c r="R37" s="177"/>
      <c r="S37" s="177"/>
      <c r="T37" s="177" t="s">
        <v>1505</v>
      </c>
      <c r="U37" s="1276" t="s">
        <v>1855</v>
      </c>
    </row>
    <row r="38" spans="1:26">
      <c r="A38" s="177">
        <v>33</v>
      </c>
      <c r="B38" s="177"/>
      <c r="C38" s="1274" t="s">
        <v>71</v>
      </c>
      <c r="D38" s="1274" t="s">
        <v>8</v>
      </c>
      <c r="E38" s="1277">
        <f>4916.293/1000</f>
        <v>4.9162929999999996</v>
      </c>
      <c r="F38" s="629">
        <f t="shared" si="1"/>
        <v>86.499416000000011</v>
      </c>
      <c r="G38" s="177" t="s">
        <v>1282</v>
      </c>
      <c r="H38" s="1275">
        <f>I38-5</f>
        <v>46175</v>
      </c>
      <c r="I38" s="1275">
        <f>J38-6</f>
        <v>46180</v>
      </c>
      <c r="J38" s="1275">
        <v>46186</v>
      </c>
      <c r="K38" s="1275"/>
      <c r="L38" s="1275"/>
      <c r="M38" s="1275"/>
      <c r="N38" s="1275"/>
      <c r="O38" s="1275"/>
      <c r="P38" s="1275"/>
      <c r="Q38" s="1275"/>
      <c r="R38" s="177"/>
      <c r="S38" s="177"/>
      <c r="T38" s="177" t="s">
        <v>1197</v>
      </c>
      <c r="U38" s="1276" t="s">
        <v>1857</v>
      </c>
    </row>
    <row r="39" spans="1:26">
      <c r="A39" s="177">
        <v>34</v>
      </c>
      <c r="B39" s="177"/>
      <c r="C39" s="1274" t="s">
        <v>74</v>
      </c>
      <c r="D39" s="1274" t="s">
        <v>640</v>
      </c>
      <c r="E39" s="1277">
        <f>4665.918/1000</f>
        <v>4.6659179999999996</v>
      </c>
      <c r="F39" s="629">
        <f t="shared" si="1"/>
        <v>91.165334000000016</v>
      </c>
      <c r="G39" s="177" t="s">
        <v>1282</v>
      </c>
      <c r="H39" s="1275">
        <v>46194</v>
      </c>
      <c r="I39" s="1275"/>
      <c r="J39" s="1275"/>
      <c r="K39" s="1275"/>
      <c r="L39" s="1275"/>
      <c r="M39" s="1275"/>
      <c r="N39" s="1275"/>
      <c r="O39" s="1275"/>
      <c r="P39" s="1275"/>
      <c r="Q39" s="1275"/>
      <c r="R39" s="177"/>
      <c r="S39" s="177"/>
      <c r="T39" s="177" t="s">
        <v>1197</v>
      </c>
      <c r="U39" s="1276" t="s">
        <v>1858</v>
      </c>
    </row>
    <row r="40" spans="1:26">
      <c r="A40" s="177">
        <v>35</v>
      </c>
      <c r="B40" s="177"/>
      <c r="C40" s="1274" t="s">
        <v>167</v>
      </c>
      <c r="D40" s="1274" t="s">
        <v>12</v>
      </c>
      <c r="E40" s="1277">
        <f>5019.34/1000</f>
        <v>5.0193400000000006</v>
      </c>
      <c r="F40" s="629">
        <f t="shared" si="1"/>
        <v>96.184674000000015</v>
      </c>
      <c r="G40" s="177" t="s">
        <v>1282</v>
      </c>
      <c r="H40" s="177"/>
      <c r="I40" s="1275"/>
      <c r="J40" s="1275"/>
      <c r="K40" s="1275"/>
      <c r="L40" s="1275"/>
      <c r="M40" s="1275"/>
      <c r="N40" s="1275"/>
      <c r="O40" s="1275"/>
      <c r="P40" s="1275"/>
      <c r="Q40" s="1275"/>
      <c r="R40" s="177"/>
      <c r="S40" s="177"/>
      <c r="T40" s="177" t="s">
        <v>1505</v>
      </c>
      <c r="U40" s="1276" t="s">
        <v>1856</v>
      </c>
    </row>
    <row r="41" spans="1:26" ht="29">
      <c r="A41" s="177">
        <v>36</v>
      </c>
      <c r="B41" s="177"/>
      <c r="C41" s="177" t="s">
        <v>676</v>
      </c>
      <c r="D41" s="177" t="s">
        <v>57</v>
      </c>
      <c r="E41" s="1277">
        <f>496.69/1000</f>
        <v>0.49669000000000002</v>
      </c>
      <c r="F41" s="629">
        <f t="shared" si="1"/>
        <v>96.681364000000016</v>
      </c>
      <c r="G41" s="177" t="s">
        <v>1281</v>
      </c>
      <c r="H41" s="1275">
        <v>46192</v>
      </c>
      <c r="I41" s="1275">
        <v>46193</v>
      </c>
      <c r="J41" s="1275"/>
      <c r="K41" s="1275"/>
      <c r="L41" s="1275"/>
      <c r="M41" s="1275"/>
      <c r="N41" s="1275"/>
      <c r="O41" s="1275"/>
      <c r="P41" s="1275"/>
      <c r="Q41" s="1275"/>
      <c r="R41" s="177"/>
      <c r="S41" s="177"/>
      <c r="T41" s="177" t="s">
        <v>1843</v>
      </c>
      <c r="U41" s="1781" t="s">
        <v>1866</v>
      </c>
    </row>
    <row r="42" spans="1:26" ht="29">
      <c r="A42" s="177">
        <v>37</v>
      </c>
      <c r="B42" s="1407"/>
      <c r="C42" s="1407" t="s">
        <v>57</v>
      </c>
      <c r="D42" s="1410" t="s">
        <v>58</v>
      </c>
      <c r="E42" s="1408">
        <f>'Stretch readiness '!C42/1000</f>
        <v>0.24403</v>
      </c>
      <c r="F42" s="629">
        <f t="shared" si="1"/>
        <v>96.925394000000011</v>
      </c>
      <c r="G42" s="177" t="s">
        <v>1281</v>
      </c>
      <c r="H42" s="1409">
        <v>46190</v>
      </c>
      <c r="I42" s="1409">
        <v>46191</v>
      </c>
      <c r="J42" s="1409">
        <v>46194</v>
      </c>
      <c r="K42" s="1409"/>
      <c r="L42" s="1409">
        <v>46195</v>
      </c>
      <c r="M42" s="1409"/>
      <c r="N42" s="1409"/>
      <c r="O42" s="1409"/>
      <c r="P42" s="1409"/>
      <c r="Q42" s="1409"/>
      <c r="R42" s="1407"/>
      <c r="S42" s="1407"/>
      <c r="T42" s="1407" t="s">
        <v>1781</v>
      </c>
      <c r="U42" s="1780" t="s">
        <v>1863</v>
      </c>
    </row>
    <row r="43" spans="1:26" ht="15" thickBo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675"/>
    </row>
  </sheetData>
  <autoFilter ref="A5:Y42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5" priority="1"/>
  </conditionalFormatting>
  <conditionalFormatting sqref="D6:D13 D15">
    <cfRule type="duplicateValues" dxfId="204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65" activePane="bottomLeft" state="frozen"/>
      <selection activeCell="C296" sqref="C296"/>
      <selection pane="bottomLeft" activeCell="C64" sqref="C64"/>
    </sheetView>
  </sheetViews>
  <sheetFormatPr defaultColWidth="9.1796875" defaultRowHeight="13"/>
  <cols>
    <col min="1" max="1" width="8.54296875" style="832" customWidth="1"/>
    <col min="2" max="2" width="29.6328125" style="832" customWidth="1"/>
    <col min="3" max="3" width="17.54296875" style="832" customWidth="1"/>
    <col min="4" max="4" width="15.453125" style="832" customWidth="1"/>
    <col min="5" max="5" width="13.90625" style="832" customWidth="1"/>
    <col min="6" max="6" width="15.36328125" style="832" customWidth="1"/>
    <col min="7" max="7" width="12.08984375" style="832" customWidth="1"/>
    <col min="8" max="8" width="13.7265625" style="832" customWidth="1"/>
    <col min="9" max="9" width="13.26953125" style="832" customWidth="1"/>
    <col min="10" max="10" width="12.81640625" style="832" bestFit="1" customWidth="1"/>
    <col min="11" max="11" width="12.1796875" style="832" hidden="1" customWidth="1"/>
    <col min="12" max="12" width="36.54296875" style="832" customWidth="1"/>
    <col min="13" max="16384" width="9.1796875" style="832"/>
  </cols>
  <sheetData>
    <row r="1" spans="1:14" ht="9.75" customHeight="1"/>
    <row r="2" spans="1:14" ht="16.5" customHeight="1">
      <c r="A2" s="1576" t="s">
        <v>1342</v>
      </c>
      <c r="B2" s="1576"/>
      <c r="C2" s="1576"/>
      <c r="D2" s="1576"/>
      <c r="E2" s="1576"/>
      <c r="F2" s="1576"/>
      <c r="G2" s="1576"/>
      <c r="H2" s="1576"/>
      <c r="I2" s="1576"/>
      <c r="J2" s="1576"/>
      <c r="K2" s="1576"/>
      <c r="L2" s="1576"/>
    </row>
    <row r="3" spans="1:14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</row>
    <row r="4" spans="1:14" ht="28.5" customHeight="1">
      <c r="A4" s="844"/>
      <c r="B4" s="854" t="s">
        <v>131</v>
      </c>
      <c r="C4" s="854" t="s">
        <v>1419</v>
      </c>
      <c r="D4" s="959" t="s">
        <v>1353</v>
      </c>
      <c r="E4" s="1108" t="s">
        <v>1597</v>
      </c>
      <c r="F4" s="1304" t="s">
        <v>1420</v>
      </c>
      <c r="G4" s="955" t="s">
        <v>1421</v>
      </c>
      <c r="H4" s="955" t="s">
        <v>1751</v>
      </c>
      <c r="K4" s="1129"/>
    </row>
    <row r="5" spans="1:14" ht="16.5" customHeight="1">
      <c r="A5" s="844"/>
      <c r="B5" s="855" t="s">
        <v>1346</v>
      </c>
      <c r="C5" s="960">
        <v>62</v>
      </c>
      <c r="D5" s="141">
        <f>SUM(C11:C72)/1000</f>
        <v>117.85605400000003</v>
      </c>
      <c r="E5" s="1305">
        <f>SUM(E6:E7)</f>
        <v>29</v>
      </c>
      <c r="F5" s="1109">
        <f>SUM(F6:F7)</f>
        <v>77.657579999999996</v>
      </c>
      <c r="G5" s="141">
        <f>D5-F5</f>
        <v>40.198474000000033</v>
      </c>
      <c r="H5" s="141"/>
      <c r="I5" s="832" t="s">
        <v>1795</v>
      </c>
      <c r="J5" s="832" t="s">
        <v>1796</v>
      </c>
      <c r="K5" s="1130"/>
    </row>
    <row r="6" spans="1:14" ht="16.5" customHeight="1">
      <c r="A6" s="844"/>
      <c r="B6" s="855" t="s">
        <v>1405</v>
      </c>
      <c r="C6" s="960">
        <v>37</v>
      </c>
      <c r="D6" s="141">
        <f>D5-D7</f>
        <v>109.28515900000002</v>
      </c>
      <c r="E6" s="960">
        <f>COUNTIFS($D$11:$D$72,"TSE",$L$11:$L$72,"Completed")</f>
        <v>24</v>
      </c>
      <c r="F6" s="1109">
        <f>SUMIFS($C$11:$C$72,$D$11:$D$72,"TSE",$L$11:$L$72,"Completed")/1000</f>
        <v>76.01455</v>
      </c>
      <c r="G6" s="141">
        <f>D6-F6</f>
        <v>33.270609000000022</v>
      </c>
      <c r="H6" s="1134">
        <v>2</v>
      </c>
      <c r="I6" s="847">
        <f>SUMIFS($C$11:$C$72,$D$11:$D$72,"TSE",$L$11:$L$72,"&lt;&gt;Completed")/1000</f>
        <v>33.270609000000007</v>
      </c>
      <c r="J6" s="832">
        <f>C6-E6</f>
        <v>13</v>
      </c>
      <c r="K6" s="1130"/>
      <c r="M6" s="832">
        <f>C6-E6</f>
        <v>13</v>
      </c>
      <c r="N6" s="847">
        <f>D6-F6</f>
        <v>33.270609000000022</v>
      </c>
    </row>
    <row r="7" spans="1:14" ht="16.5" customHeight="1">
      <c r="A7" s="844"/>
      <c r="B7" s="855" t="s">
        <v>1281</v>
      </c>
      <c r="C7" s="960">
        <v>25</v>
      </c>
      <c r="D7" s="141">
        <f>ROUNDUP(SUMIF($D$11:$D$72,$B7,$C$11:$C$72),3)/1000</f>
        <v>8.5708950000000002</v>
      </c>
      <c r="E7" s="960">
        <f>COUNTIFS($D$11:$D$72,"Manual",$L$11:$L$72,"Completed")</f>
        <v>5</v>
      </c>
      <c r="F7" s="1109">
        <f>SUMIFS($C$11:$C$72,$D$11:$D$72,"Manual",$L$11:$L$72,"Completed")/1000</f>
        <v>1.64303</v>
      </c>
      <c r="G7" s="141">
        <f>D7-F7</f>
        <v>6.9278650000000006</v>
      </c>
      <c r="H7" s="1134">
        <v>0</v>
      </c>
      <c r="I7" s="847">
        <f>SUMIFS($C$11:$C$72,$D$11:$D$72,"Manual",$L$11:$L$72,"&lt;&gt;Completed")/1000</f>
        <v>6.9278649999999997</v>
      </c>
      <c r="J7" s="832">
        <f>C7-E7</f>
        <v>20</v>
      </c>
      <c r="K7" s="1130"/>
      <c r="M7" s="832">
        <f>C7-E7</f>
        <v>20</v>
      </c>
      <c r="N7" s="847">
        <f>D7-F7</f>
        <v>6.9278650000000006</v>
      </c>
    </row>
    <row r="8" spans="1:14" ht="16.5" customHeight="1" thickBot="1">
      <c r="A8" s="844"/>
      <c r="B8" s="844"/>
      <c r="C8" s="844"/>
      <c r="D8" s="844"/>
      <c r="E8" s="844"/>
      <c r="F8" s="844"/>
      <c r="G8" s="844"/>
      <c r="H8" s="844"/>
    </row>
    <row r="9" spans="1:14" ht="25.5" customHeight="1">
      <c r="A9" s="1565" t="s">
        <v>1455</v>
      </c>
      <c r="B9" s="1570" t="s">
        <v>94</v>
      </c>
      <c r="C9" s="1570" t="s">
        <v>1422</v>
      </c>
      <c r="D9" s="1570" t="s">
        <v>1279</v>
      </c>
      <c r="E9" s="1570" t="s">
        <v>1280</v>
      </c>
      <c r="F9" s="1570" t="s">
        <v>1350</v>
      </c>
      <c r="G9" s="1572" t="s">
        <v>99</v>
      </c>
      <c r="H9" s="1573"/>
      <c r="I9" s="1572" t="s">
        <v>1345</v>
      </c>
      <c r="J9" s="1573"/>
      <c r="K9" s="1125"/>
      <c r="L9" s="1074" t="s">
        <v>1346</v>
      </c>
    </row>
    <row r="10" spans="1:14" ht="16.5" customHeight="1" thickBot="1">
      <c r="A10" s="1566"/>
      <c r="B10" s="1571"/>
      <c r="C10" s="1571"/>
      <c r="D10" s="1571"/>
      <c r="E10" s="1571"/>
      <c r="F10" s="1571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4" customFormat="1" ht="18.5">
      <c r="A11" s="1081">
        <f>IF(B11="","",SUBTOTAL(3,$B$11:B11))</f>
        <v>1</v>
      </c>
      <c r="B11" s="1082" t="s">
        <v>1352</v>
      </c>
      <c r="C11" s="1202">
        <v>150.01400000000001</v>
      </c>
      <c r="D11" s="1083" t="s">
        <v>1281</v>
      </c>
      <c r="E11" s="1083"/>
      <c r="F11" s="1083">
        <v>1</v>
      </c>
      <c r="G11" s="1083">
        <v>1</v>
      </c>
      <c r="H11" s="1083">
        <f>F11-G11</f>
        <v>0</v>
      </c>
      <c r="I11" s="1083">
        <v>1</v>
      </c>
      <c r="J11" s="1083">
        <f t="shared" ref="J11:J72" si="0">F11-I11</f>
        <v>0</v>
      </c>
      <c r="K11" s="1131" t="s">
        <v>1613</v>
      </c>
      <c r="L11" s="1095" t="s">
        <v>1774</v>
      </c>
    </row>
    <row r="12" spans="1:14" s="1096" customFormat="1" ht="18.5">
      <c r="A12" s="1182">
        <f>IF(B12="","",SUBTOTAL(3,$B$11:B12))</f>
        <v>2</v>
      </c>
      <c r="B12" s="1183" t="s">
        <v>1378</v>
      </c>
      <c r="C12" s="1100">
        <v>290.20999999999998</v>
      </c>
      <c r="D12" s="1101" t="s">
        <v>1281</v>
      </c>
      <c r="E12" s="1101"/>
      <c r="F12" s="1101">
        <v>1</v>
      </c>
      <c r="G12" s="1101">
        <v>1</v>
      </c>
      <c r="H12" s="1101">
        <f t="shared" ref="H12:H72" si="1">F12-G12</f>
        <v>0</v>
      </c>
      <c r="I12" s="1101">
        <v>1</v>
      </c>
      <c r="J12" s="1101">
        <f t="shared" si="0"/>
        <v>0</v>
      </c>
      <c r="K12" s="1184" t="s">
        <v>1611</v>
      </c>
      <c r="L12" s="1107" t="s">
        <v>255</v>
      </c>
      <c r="M12" s="1147"/>
    </row>
    <row r="13" spans="1:14" s="1084" customFormat="1" ht="18.5">
      <c r="A13" s="1086">
        <f>IF(B13="","",SUBTOTAL(3,$B$11:B13))</f>
        <v>3</v>
      </c>
      <c r="B13" s="1106" t="s">
        <v>1379</v>
      </c>
      <c r="C13" s="1088">
        <v>2836.9920000000002</v>
      </c>
      <c r="D13" s="1089" t="s">
        <v>1282</v>
      </c>
      <c r="E13" s="1089"/>
      <c r="F13" s="1089">
        <v>7</v>
      </c>
      <c r="G13" s="1089">
        <v>7</v>
      </c>
      <c r="H13" s="1089">
        <f t="shared" si="1"/>
        <v>0</v>
      </c>
      <c r="I13" s="1089">
        <v>7</v>
      </c>
      <c r="J13" s="1089">
        <f t="shared" si="0"/>
        <v>0</v>
      </c>
      <c r="K13" s="1132" t="s">
        <v>1611</v>
      </c>
      <c r="L13" s="1107" t="s">
        <v>255</v>
      </c>
      <c r="M13" s="1085"/>
    </row>
    <row r="14" spans="1:14" s="1084" customFormat="1" ht="18.5">
      <c r="A14" s="1086">
        <f>IF(B14="","",SUBTOTAL(3,$B$11:B14))</f>
        <v>4</v>
      </c>
      <c r="B14" s="1106" t="s">
        <v>1381</v>
      </c>
      <c r="C14" s="1088">
        <v>2691.4670000000001</v>
      </c>
      <c r="D14" s="1089" t="s">
        <v>1282</v>
      </c>
      <c r="E14" s="1089"/>
      <c r="F14" s="1089">
        <v>7</v>
      </c>
      <c r="G14" s="1089">
        <v>7</v>
      </c>
      <c r="H14" s="1089">
        <f t="shared" si="1"/>
        <v>0</v>
      </c>
      <c r="I14" s="1089">
        <v>7</v>
      </c>
      <c r="J14" s="1089">
        <f t="shared" si="0"/>
        <v>0</v>
      </c>
      <c r="K14" s="1132" t="s">
        <v>1611</v>
      </c>
      <c r="L14" s="1107" t="s">
        <v>255</v>
      </c>
      <c r="M14" s="1085"/>
    </row>
    <row r="15" spans="1:14" s="1084" customFormat="1" ht="18.5">
      <c r="A15" s="1086">
        <f>IF(B15="","",SUBTOTAL(3,$B$11:B15))</f>
        <v>5</v>
      </c>
      <c r="B15" s="1106" t="s">
        <v>1383</v>
      </c>
      <c r="C15" s="1088">
        <v>1627.07</v>
      </c>
      <c r="D15" s="1089" t="s">
        <v>1282</v>
      </c>
      <c r="E15" s="1089"/>
      <c r="F15" s="1089">
        <v>4</v>
      </c>
      <c r="G15" s="1089">
        <v>4</v>
      </c>
      <c r="H15" s="1089">
        <f t="shared" si="1"/>
        <v>0</v>
      </c>
      <c r="I15" s="1089">
        <v>4</v>
      </c>
      <c r="J15" s="1089">
        <f t="shared" si="0"/>
        <v>0</v>
      </c>
      <c r="K15" s="1132" t="s">
        <v>1611</v>
      </c>
      <c r="L15" s="1107" t="s">
        <v>255</v>
      </c>
      <c r="M15" s="1085" t="s">
        <v>1599</v>
      </c>
    </row>
    <row r="16" spans="1:14" s="1127" customFormat="1" ht="18.5">
      <c r="A16" s="1086">
        <f>IF(B16="","",SUBTOTAL(3,$B$11:B16))</f>
        <v>6</v>
      </c>
      <c r="B16" s="1106" t="s">
        <v>1290</v>
      </c>
      <c r="C16" s="1088">
        <v>709.16300000000001</v>
      </c>
      <c r="D16" s="1089" t="s">
        <v>1282</v>
      </c>
      <c r="E16" s="1089"/>
      <c r="F16" s="1089">
        <v>2</v>
      </c>
      <c r="G16" s="1089">
        <v>2</v>
      </c>
      <c r="H16" s="1089">
        <f t="shared" si="1"/>
        <v>0</v>
      </c>
      <c r="I16" s="1089">
        <v>2</v>
      </c>
      <c r="J16" s="1089">
        <f t="shared" si="0"/>
        <v>0</v>
      </c>
      <c r="K16" s="1132" t="s">
        <v>1619</v>
      </c>
      <c r="L16" s="1107" t="s">
        <v>255</v>
      </c>
      <c r="M16" s="1126"/>
    </row>
    <row r="17" spans="1:13" s="1127" customFormat="1" ht="18.5">
      <c r="A17" s="1086">
        <f>IF(B17="","",SUBTOTAL(3,$B$11:B17))</f>
        <v>7</v>
      </c>
      <c r="B17" s="1106" t="s">
        <v>1291</v>
      </c>
      <c r="C17" s="1088">
        <v>2681.6109999999999</v>
      </c>
      <c r="D17" s="1089" t="s">
        <v>1282</v>
      </c>
      <c r="E17" s="1089"/>
      <c r="F17" s="1089">
        <v>7</v>
      </c>
      <c r="G17" s="1089">
        <v>7</v>
      </c>
      <c r="H17" s="1089">
        <f t="shared" si="1"/>
        <v>0</v>
      </c>
      <c r="I17" s="1089">
        <v>7</v>
      </c>
      <c r="J17" s="1089">
        <f t="shared" si="0"/>
        <v>0</v>
      </c>
      <c r="K17" s="1132" t="s">
        <v>1619</v>
      </c>
      <c r="L17" s="1107" t="s">
        <v>255</v>
      </c>
      <c r="M17" s="1126"/>
    </row>
    <row r="18" spans="1:13" s="1084" customFormat="1" ht="18.5">
      <c r="A18" s="1086">
        <f>IF(B18="","",SUBTOTAL(3,$B$11:B18))</f>
        <v>8</v>
      </c>
      <c r="B18" s="1106" t="s">
        <v>1292</v>
      </c>
      <c r="C18" s="1088">
        <v>4418.3890000000001</v>
      </c>
      <c r="D18" s="1089" t="s">
        <v>1282</v>
      </c>
      <c r="E18" s="1089"/>
      <c r="F18" s="1089">
        <v>11</v>
      </c>
      <c r="G18" s="1089">
        <v>11</v>
      </c>
      <c r="H18" s="1089">
        <f t="shared" si="1"/>
        <v>0</v>
      </c>
      <c r="I18" s="1089">
        <v>11</v>
      </c>
      <c r="J18" s="1089">
        <f t="shared" si="0"/>
        <v>0</v>
      </c>
      <c r="K18" s="1132" t="s">
        <v>1619</v>
      </c>
      <c r="L18" s="1139" t="s">
        <v>255</v>
      </c>
      <c r="M18" s="1085"/>
    </row>
    <row r="19" spans="1:13" s="1112" customFormat="1" ht="18.5">
      <c r="A19" s="1086">
        <f>IF(B19="","",SUBTOTAL(3,$B$11:B19))</f>
        <v>9</v>
      </c>
      <c r="B19" s="1106" t="s">
        <v>1293</v>
      </c>
      <c r="C19" s="1088">
        <v>419.48</v>
      </c>
      <c r="D19" s="1089" t="s">
        <v>1281</v>
      </c>
      <c r="E19" s="1089"/>
      <c r="F19" s="1089">
        <v>1</v>
      </c>
      <c r="G19" s="1089">
        <v>1</v>
      </c>
      <c r="H19" s="1089">
        <f t="shared" si="1"/>
        <v>0</v>
      </c>
      <c r="I19" s="1089">
        <v>1</v>
      </c>
      <c r="J19" s="1089">
        <f t="shared" si="0"/>
        <v>0</v>
      </c>
      <c r="K19" s="1132" t="s">
        <v>1619</v>
      </c>
      <c r="L19" s="1107" t="s">
        <v>255</v>
      </c>
      <c r="M19" s="1111"/>
    </row>
    <row r="20" spans="1:13" s="1084" customFormat="1" ht="18.5">
      <c r="A20" s="1086">
        <f>IF(B20="","",SUBTOTAL(3,$B$11:B20))</f>
        <v>10</v>
      </c>
      <c r="B20" s="1106" t="s">
        <v>1294</v>
      </c>
      <c r="C20" s="1088">
        <v>4901.2360000000008</v>
      </c>
      <c r="D20" s="1089" t="s">
        <v>1282</v>
      </c>
      <c r="E20" s="1089"/>
      <c r="F20" s="1089">
        <v>13</v>
      </c>
      <c r="G20" s="1089">
        <v>13</v>
      </c>
      <c r="H20" s="1089">
        <f t="shared" si="1"/>
        <v>0</v>
      </c>
      <c r="I20" s="1089">
        <v>13</v>
      </c>
      <c r="J20" s="1089">
        <f t="shared" si="0"/>
        <v>0</v>
      </c>
      <c r="K20" s="1132" t="s">
        <v>1619</v>
      </c>
      <c r="L20" s="1107" t="s">
        <v>255</v>
      </c>
      <c r="M20" s="1085"/>
    </row>
    <row r="21" spans="1:13" s="1084" customFormat="1" ht="18.5">
      <c r="A21" s="1086">
        <f>IF(B21="","",SUBTOTAL(3,$B$11:B21))</f>
        <v>11</v>
      </c>
      <c r="B21" s="1087" t="s">
        <v>1295</v>
      </c>
      <c r="C21" s="1088">
        <v>2699.2840000000001</v>
      </c>
      <c r="D21" s="1089" t="s">
        <v>1282</v>
      </c>
      <c r="E21" s="1089"/>
      <c r="F21" s="1089">
        <v>7</v>
      </c>
      <c r="G21" s="1089">
        <v>7</v>
      </c>
      <c r="H21" s="1089">
        <f t="shared" si="1"/>
        <v>0</v>
      </c>
      <c r="I21" s="1089">
        <v>7</v>
      </c>
      <c r="J21" s="1089">
        <f t="shared" si="0"/>
        <v>0</v>
      </c>
      <c r="K21" s="1132" t="s">
        <v>1619</v>
      </c>
      <c r="L21" s="1090" t="s">
        <v>255</v>
      </c>
    </row>
    <row r="22" spans="1:13" s="1084" customFormat="1" ht="18.5">
      <c r="A22" s="1086">
        <f>IF(B22="","",SUBTOTAL(3,$B$11:B22))</f>
        <v>12</v>
      </c>
      <c r="B22" s="1087" t="s">
        <v>1296</v>
      </c>
      <c r="C22" s="1088">
        <v>2434.77</v>
      </c>
      <c r="D22" s="1089" t="s">
        <v>1282</v>
      </c>
      <c r="E22" s="1089"/>
      <c r="F22" s="1089">
        <v>6</v>
      </c>
      <c r="G22" s="1089">
        <v>6</v>
      </c>
      <c r="H22" s="1089">
        <f t="shared" si="1"/>
        <v>0</v>
      </c>
      <c r="I22" s="1089">
        <v>6</v>
      </c>
      <c r="J22" s="1089">
        <f t="shared" si="0"/>
        <v>0</v>
      </c>
      <c r="K22" s="1132" t="s">
        <v>1619</v>
      </c>
      <c r="L22" s="1090" t="s">
        <v>255</v>
      </c>
    </row>
    <row r="23" spans="1:13" s="1084" customFormat="1" ht="18.5">
      <c r="A23" s="1086">
        <f>IF(B23="","",SUBTOTAL(3,$B$11:B23))</f>
        <v>13</v>
      </c>
      <c r="B23" s="1087" t="s">
        <v>1297</v>
      </c>
      <c r="C23" s="1088">
        <v>4455</v>
      </c>
      <c r="D23" s="1089" t="s">
        <v>1282</v>
      </c>
      <c r="E23" s="1089"/>
      <c r="F23" s="1089">
        <v>12</v>
      </c>
      <c r="G23" s="1089">
        <v>12</v>
      </c>
      <c r="H23" s="1089">
        <f t="shared" si="1"/>
        <v>0</v>
      </c>
      <c r="I23" s="1089">
        <v>12</v>
      </c>
      <c r="J23" s="1089">
        <f t="shared" si="0"/>
        <v>0</v>
      </c>
      <c r="K23" s="1132" t="s">
        <v>1619</v>
      </c>
      <c r="L23" s="1090" t="s">
        <v>255</v>
      </c>
    </row>
    <row r="24" spans="1:13" s="1084" customFormat="1" ht="18.5">
      <c r="A24" s="1086">
        <f>IF(B24="","",SUBTOTAL(3,$B$11:B24))</f>
        <v>14</v>
      </c>
      <c r="B24" s="1087" t="s">
        <v>1298</v>
      </c>
      <c r="C24" s="1088">
        <v>466.63</v>
      </c>
      <c r="D24" s="1110" t="s">
        <v>1281</v>
      </c>
      <c r="E24" s="1089"/>
      <c r="F24" s="1089">
        <v>1</v>
      </c>
      <c r="G24" s="1089">
        <v>1</v>
      </c>
      <c r="H24" s="1089">
        <f t="shared" si="1"/>
        <v>0</v>
      </c>
      <c r="I24" s="1089">
        <v>1</v>
      </c>
      <c r="J24" s="1089">
        <f t="shared" si="0"/>
        <v>0</v>
      </c>
      <c r="K24" s="1132" t="s">
        <v>1619</v>
      </c>
      <c r="L24" s="1090" t="s">
        <v>255</v>
      </c>
    </row>
    <row r="25" spans="1:13" s="1084" customFormat="1" ht="18.5">
      <c r="A25" s="1086">
        <f>IF(B25="","",SUBTOTAL(3,$B$11:B25))</f>
        <v>15</v>
      </c>
      <c r="B25" s="1087" t="s">
        <v>1299</v>
      </c>
      <c r="C25" s="1088">
        <v>4964.92</v>
      </c>
      <c r="D25" s="1110" t="s">
        <v>1282</v>
      </c>
      <c r="E25" s="1089"/>
      <c r="F25" s="1089">
        <v>12</v>
      </c>
      <c r="G25" s="1089">
        <v>12</v>
      </c>
      <c r="H25" s="1089">
        <f t="shared" si="1"/>
        <v>0</v>
      </c>
      <c r="I25" s="1089">
        <v>12</v>
      </c>
      <c r="J25" s="1089">
        <f t="shared" si="0"/>
        <v>0</v>
      </c>
      <c r="K25" s="1132" t="s">
        <v>1611</v>
      </c>
      <c r="L25" s="1090" t="s">
        <v>255</v>
      </c>
    </row>
    <row r="26" spans="1:13" s="1084" customFormat="1" ht="18.5">
      <c r="A26" s="1086">
        <f>IF(B26="","",SUBTOTAL(3,$B$11:B26))</f>
        <v>16</v>
      </c>
      <c r="B26" s="1087" t="s">
        <v>1300</v>
      </c>
      <c r="C26" s="1088">
        <v>1004.183</v>
      </c>
      <c r="D26" s="1110" t="s">
        <v>1282</v>
      </c>
      <c r="E26" s="1089"/>
      <c r="F26" s="1089">
        <v>3</v>
      </c>
      <c r="G26" s="1089">
        <v>3</v>
      </c>
      <c r="H26" s="1089">
        <f t="shared" si="1"/>
        <v>0</v>
      </c>
      <c r="I26" s="1089">
        <v>3</v>
      </c>
      <c r="J26" s="1089">
        <f t="shared" si="0"/>
        <v>0</v>
      </c>
      <c r="K26" s="1132" t="s">
        <v>1612</v>
      </c>
      <c r="L26" s="1090" t="s">
        <v>255</v>
      </c>
    </row>
    <row r="27" spans="1:13" s="1278" customFormat="1" ht="18.5">
      <c r="A27" s="1098">
        <f>IF(B27="","",SUBTOTAL(3,$B$11:B27))</f>
        <v>17</v>
      </c>
      <c r="B27" s="1099" t="s">
        <v>1301</v>
      </c>
      <c r="C27" s="1100">
        <v>242.89</v>
      </c>
      <c r="D27" s="1101" t="s">
        <v>1281</v>
      </c>
      <c r="E27" s="1101" t="s">
        <v>689</v>
      </c>
      <c r="F27" s="1101">
        <v>1</v>
      </c>
      <c r="G27" s="1101">
        <v>1</v>
      </c>
      <c r="H27" s="1101">
        <f t="shared" si="1"/>
        <v>0</v>
      </c>
      <c r="I27" s="1101">
        <v>1</v>
      </c>
      <c r="J27" s="1101">
        <f t="shared" si="0"/>
        <v>0</v>
      </c>
      <c r="K27" s="1184" t="s">
        <v>1612</v>
      </c>
      <c r="L27" s="1316" t="s">
        <v>255</v>
      </c>
      <c r="M27" s="1278" t="s">
        <v>1599</v>
      </c>
    </row>
    <row r="28" spans="1:13" s="1096" customFormat="1" ht="18.5">
      <c r="A28" s="1097">
        <f>IF(B28="","",SUBTOTAL(3,$B$11:B28))</f>
        <v>18</v>
      </c>
      <c r="B28" s="1092" t="s">
        <v>1302</v>
      </c>
      <c r="C28" s="1093">
        <v>329.73</v>
      </c>
      <c r="D28" s="1094" t="s">
        <v>1281</v>
      </c>
      <c r="E28" s="1094" t="s">
        <v>1283</v>
      </c>
      <c r="F28" s="1094">
        <v>1</v>
      </c>
      <c r="G28" s="1094">
        <v>1</v>
      </c>
      <c r="H28" s="1094">
        <f t="shared" si="1"/>
        <v>0</v>
      </c>
      <c r="I28" s="1094">
        <v>1</v>
      </c>
      <c r="J28" s="1094">
        <f t="shared" si="0"/>
        <v>0</v>
      </c>
      <c r="K28" s="1133" t="s">
        <v>1612</v>
      </c>
      <c r="L28" s="1180" t="s">
        <v>1651</v>
      </c>
    </row>
    <row r="29" spans="1:13" s="1096" customFormat="1" ht="18.5">
      <c r="A29" s="1173">
        <f>IF(B29="","",SUBTOTAL(3,$B$11:B29))</f>
        <v>19</v>
      </c>
      <c r="B29" s="1174" t="s">
        <v>1303</v>
      </c>
      <c r="C29" s="1162">
        <v>416.88</v>
      </c>
      <c r="D29" s="1163" t="s">
        <v>1281</v>
      </c>
      <c r="E29" s="1163"/>
      <c r="F29" s="1163">
        <v>1</v>
      </c>
      <c r="G29" s="1163">
        <v>1</v>
      </c>
      <c r="H29" s="1163">
        <f t="shared" si="1"/>
        <v>0</v>
      </c>
      <c r="I29" s="1163">
        <v>1</v>
      </c>
      <c r="J29" s="1163">
        <f t="shared" si="0"/>
        <v>0</v>
      </c>
      <c r="K29" s="1164" t="s">
        <v>1612</v>
      </c>
      <c r="L29" s="1165" t="s">
        <v>1783</v>
      </c>
    </row>
    <row r="30" spans="1:13" s="1096" customFormat="1" ht="18.5">
      <c r="A30" s="1378">
        <f>IF(B30="","",SUBTOTAL(3,$B$11:B30))</f>
        <v>20</v>
      </c>
      <c r="B30" s="1174" t="s">
        <v>1304</v>
      </c>
      <c r="C30" s="1162">
        <v>480.27</v>
      </c>
      <c r="D30" s="1163" t="s">
        <v>1281</v>
      </c>
      <c r="E30" s="1163"/>
      <c r="F30" s="1163">
        <v>1</v>
      </c>
      <c r="G30" s="1163">
        <v>1</v>
      </c>
      <c r="H30" s="1163">
        <f t="shared" si="1"/>
        <v>0</v>
      </c>
      <c r="I30" s="1163">
        <v>1</v>
      </c>
      <c r="J30" s="1163">
        <f t="shared" si="0"/>
        <v>0</v>
      </c>
      <c r="K30" s="1164" t="s">
        <v>1612</v>
      </c>
      <c r="L30" s="1165" t="s">
        <v>1783</v>
      </c>
    </row>
    <row r="31" spans="1:13" s="1096" customFormat="1" ht="18.5">
      <c r="A31" s="1098">
        <f>IF(B31="","",SUBTOTAL(3,$B$11:B31))</f>
        <v>21</v>
      </c>
      <c r="B31" s="1099" t="s">
        <v>1305</v>
      </c>
      <c r="C31" s="1100">
        <v>223.82</v>
      </c>
      <c r="D31" s="1101" t="s">
        <v>1281</v>
      </c>
      <c r="E31" s="1101" t="s">
        <v>1284</v>
      </c>
      <c r="F31" s="1101">
        <v>1</v>
      </c>
      <c r="G31" s="1101">
        <v>1</v>
      </c>
      <c r="H31" s="1101">
        <f t="shared" si="1"/>
        <v>0</v>
      </c>
      <c r="I31" s="1101">
        <v>1</v>
      </c>
      <c r="J31" s="1101">
        <f t="shared" si="0"/>
        <v>0</v>
      </c>
      <c r="K31" s="1184" t="s">
        <v>1612</v>
      </c>
      <c r="L31" s="1316" t="s">
        <v>255</v>
      </c>
    </row>
    <row r="32" spans="1:13" s="1096" customFormat="1" ht="18.5">
      <c r="A32" s="1378">
        <f>IF(B32="","",SUBTOTAL(3,$B$11:B32))</f>
        <v>22</v>
      </c>
      <c r="B32" s="1174" t="s">
        <v>1306</v>
      </c>
      <c r="C32" s="1162">
        <v>5019.34</v>
      </c>
      <c r="D32" s="1163" t="s">
        <v>1282</v>
      </c>
      <c r="E32" s="1163"/>
      <c r="F32" s="1163">
        <v>13</v>
      </c>
      <c r="G32" s="1163">
        <v>13</v>
      </c>
      <c r="H32" s="1163">
        <f t="shared" si="1"/>
        <v>0</v>
      </c>
      <c r="I32" s="1163">
        <v>12</v>
      </c>
      <c r="J32" s="1163">
        <f t="shared" si="0"/>
        <v>1</v>
      </c>
      <c r="K32" s="1164" t="s">
        <v>1612</v>
      </c>
      <c r="L32" s="1165" t="s">
        <v>1783</v>
      </c>
    </row>
    <row r="33" spans="1:12" s="1096" customFormat="1" ht="18.5">
      <c r="A33" s="1091">
        <f>IF(B33="","",SUBTOTAL(3,$B$11:B33))</f>
        <v>23</v>
      </c>
      <c r="B33" s="1092" t="s">
        <v>1307</v>
      </c>
      <c r="C33" s="1093">
        <v>392.69</v>
      </c>
      <c r="D33" s="1094" t="s">
        <v>1281</v>
      </c>
      <c r="E33" s="1094"/>
      <c r="F33" s="1094">
        <v>1</v>
      </c>
      <c r="G33" s="1094">
        <v>1</v>
      </c>
      <c r="H33" s="1094">
        <f t="shared" si="1"/>
        <v>0</v>
      </c>
      <c r="I33" s="1094">
        <v>1</v>
      </c>
      <c r="J33" s="1094">
        <f t="shared" si="0"/>
        <v>0</v>
      </c>
      <c r="K33" s="1133" t="s">
        <v>1612</v>
      </c>
      <c r="L33" s="1095"/>
    </row>
    <row r="34" spans="1:12" s="1096" customFormat="1" ht="18.5">
      <c r="A34" s="1091">
        <f>IF(B34="","",SUBTOTAL(3,$B$11:B34))</f>
        <v>24</v>
      </c>
      <c r="B34" s="1092" t="s">
        <v>1308</v>
      </c>
      <c r="C34" s="1093">
        <v>398.4</v>
      </c>
      <c r="D34" s="1094" t="s">
        <v>1281</v>
      </c>
      <c r="E34" s="1094"/>
      <c r="F34" s="1094">
        <v>1</v>
      </c>
      <c r="G34" s="1094">
        <v>1</v>
      </c>
      <c r="H34" s="1094">
        <f t="shared" si="1"/>
        <v>0</v>
      </c>
      <c r="I34" s="1094">
        <v>1</v>
      </c>
      <c r="J34" s="1094">
        <f t="shared" si="0"/>
        <v>0</v>
      </c>
      <c r="K34" s="1133" t="s">
        <v>1612</v>
      </c>
      <c r="L34" s="1155"/>
    </row>
    <row r="35" spans="1:12" s="1096" customFormat="1" ht="18.5">
      <c r="A35" s="1379">
        <f>IF(B35="","",SUBTOTAL(3,$B$11:B35))</f>
        <v>25</v>
      </c>
      <c r="B35" s="1380" t="s">
        <v>1309</v>
      </c>
      <c r="C35" s="1381">
        <v>3030.0290000000005</v>
      </c>
      <c r="D35" s="1382" t="s">
        <v>1282</v>
      </c>
      <c r="E35" s="1382"/>
      <c r="F35" s="1382">
        <v>8</v>
      </c>
      <c r="G35" s="1382">
        <v>8</v>
      </c>
      <c r="H35" s="1382">
        <f t="shared" si="1"/>
        <v>0</v>
      </c>
      <c r="I35" s="1382">
        <v>8</v>
      </c>
      <c r="J35" s="1382">
        <f t="shared" si="0"/>
        <v>0</v>
      </c>
      <c r="K35" s="1383" t="s">
        <v>1612</v>
      </c>
      <c r="L35" s="1384" t="s">
        <v>311</v>
      </c>
    </row>
    <row r="36" spans="1:12" s="1096" customFormat="1" ht="18.5">
      <c r="A36" s="1156">
        <f>IF(B36="","",SUBTOTAL(3,$B$11:B36))</f>
        <v>26</v>
      </c>
      <c r="B36" s="1157" t="s">
        <v>1310</v>
      </c>
      <c r="C36" s="1158">
        <v>279.36</v>
      </c>
      <c r="D36" s="1159" t="s">
        <v>1281</v>
      </c>
      <c r="E36" s="1159" t="s">
        <v>1351</v>
      </c>
      <c r="F36" s="1159">
        <v>1</v>
      </c>
      <c r="G36" s="1159">
        <v>1</v>
      </c>
      <c r="H36" s="1159">
        <f t="shared" si="1"/>
        <v>0</v>
      </c>
      <c r="I36" s="1159">
        <v>1</v>
      </c>
      <c r="J36" s="1159">
        <f t="shared" si="0"/>
        <v>0</v>
      </c>
      <c r="K36" s="1160" t="s">
        <v>1612</v>
      </c>
      <c r="L36" s="1155"/>
    </row>
    <row r="37" spans="1:12" s="1096" customFormat="1" ht="18.5">
      <c r="A37" s="1156">
        <f>IF(B37="","",SUBTOTAL(3,$B$11:B37))</f>
        <v>27</v>
      </c>
      <c r="B37" s="1157" t="s">
        <v>1311</v>
      </c>
      <c r="C37" s="1158">
        <v>2550.1669999999999</v>
      </c>
      <c r="D37" s="1159" t="s">
        <v>1282</v>
      </c>
      <c r="E37" s="1159"/>
      <c r="F37" s="1159">
        <v>7</v>
      </c>
      <c r="G37" s="1159">
        <v>7</v>
      </c>
      <c r="H37" s="1159">
        <f t="shared" si="1"/>
        <v>0</v>
      </c>
      <c r="I37" s="1159">
        <v>7</v>
      </c>
      <c r="J37" s="1159">
        <f t="shared" si="0"/>
        <v>0</v>
      </c>
      <c r="K37" s="1160" t="s">
        <v>1613</v>
      </c>
      <c r="L37" s="1155"/>
    </row>
    <row r="38" spans="1:12" s="1096" customFormat="1" ht="18.5">
      <c r="A38" s="1156">
        <f>IF(B38="","",SUBTOTAL(3,$B$11:B38))</f>
        <v>28</v>
      </c>
      <c r="B38" s="1157" t="s">
        <v>1312</v>
      </c>
      <c r="C38" s="1158">
        <v>2283.5349999999999</v>
      </c>
      <c r="D38" s="1159" t="s">
        <v>1282</v>
      </c>
      <c r="E38" s="1159"/>
      <c r="F38" s="1159">
        <v>6</v>
      </c>
      <c r="G38" s="1159">
        <v>6</v>
      </c>
      <c r="H38" s="1159">
        <f t="shared" si="1"/>
        <v>0</v>
      </c>
      <c r="I38" s="1159">
        <v>6</v>
      </c>
      <c r="J38" s="1159">
        <f t="shared" si="0"/>
        <v>0</v>
      </c>
      <c r="K38" s="1160" t="s">
        <v>1613</v>
      </c>
      <c r="L38" s="1155"/>
    </row>
    <row r="39" spans="1:12" s="1096" customFormat="1" ht="18.5">
      <c r="A39" s="1156">
        <f>IF(B39="","",SUBTOTAL(3,$B$11:B39))</f>
        <v>29</v>
      </c>
      <c r="B39" s="1157" t="s">
        <v>1313</v>
      </c>
      <c r="C39" s="1158">
        <v>259.05</v>
      </c>
      <c r="D39" s="1159" t="s">
        <v>1281</v>
      </c>
      <c r="E39" s="1159" t="s">
        <v>1285</v>
      </c>
      <c r="F39" s="1159">
        <v>1</v>
      </c>
      <c r="G39" s="1159">
        <v>1</v>
      </c>
      <c r="H39" s="1159">
        <f t="shared" si="1"/>
        <v>0</v>
      </c>
      <c r="I39" s="1159">
        <v>1</v>
      </c>
      <c r="J39" s="1159">
        <f t="shared" si="0"/>
        <v>0</v>
      </c>
      <c r="K39" s="1160" t="s">
        <v>1613</v>
      </c>
      <c r="L39" s="1155"/>
    </row>
    <row r="40" spans="1:12" s="1096" customFormat="1" ht="18.5">
      <c r="A40" s="1091">
        <f>IF(B40="","",SUBTOTAL(3,$B$11:B40))</f>
        <v>30</v>
      </c>
      <c r="B40" s="1092" t="s">
        <v>1314</v>
      </c>
      <c r="C40" s="1093">
        <v>440.46</v>
      </c>
      <c r="D40" s="1094" t="s">
        <v>1281</v>
      </c>
      <c r="E40" s="1094"/>
      <c r="F40" s="1094">
        <v>1</v>
      </c>
      <c r="G40" s="1094">
        <v>1</v>
      </c>
      <c r="H40" s="1094">
        <f t="shared" si="1"/>
        <v>0</v>
      </c>
      <c r="I40" s="1094">
        <v>1</v>
      </c>
      <c r="J40" s="1094">
        <f t="shared" si="0"/>
        <v>0</v>
      </c>
      <c r="K40" s="1133" t="s">
        <v>1613</v>
      </c>
      <c r="L40" s="1155"/>
    </row>
    <row r="41" spans="1:12" s="1096" customFormat="1" ht="18.5">
      <c r="A41" s="1091">
        <f>IF(B41="","",SUBTOTAL(3,$B$11:B41))</f>
        <v>31</v>
      </c>
      <c r="B41" s="1092" t="s">
        <v>1315</v>
      </c>
      <c r="C41" s="1093">
        <v>496.69</v>
      </c>
      <c r="D41" s="1094" t="s">
        <v>1281</v>
      </c>
      <c r="E41" s="1094"/>
      <c r="F41" s="1094">
        <v>1</v>
      </c>
      <c r="G41" s="1094">
        <v>1</v>
      </c>
      <c r="H41" s="1094">
        <f t="shared" si="1"/>
        <v>0</v>
      </c>
      <c r="I41" s="1094">
        <v>1</v>
      </c>
      <c r="J41" s="1094">
        <f t="shared" si="0"/>
        <v>0</v>
      </c>
      <c r="K41" s="1133" t="s">
        <v>1613</v>
      </c>
      <c r="L41" s="1155"/>
    </row>
    <row r="42" spans="1:12" s="1096" customFormat="1" ht="18.5">
      <c r="A42" s="1091">
        <f>IF(B42="","",SUBTOTAL(3,$B$11:B42))</f>
        <v>32</v>
      </c>
      <c r="B42" s="1092" t="s">
        <v>1316</v>
      </c>
      <c r="C42" s="1093">
        <v>244.03</v>
      </c>
      <c r="D42" s="1094" t="s">
        <v>1281</v>
      </c>
      <c r="E42" s="1094" t="s">
        <v>1284</v>
      </c>
      <c r="F42" s="1094">
        <v>1</v>
      </c>
      <c r="G42" s="1094">
        <v>1</v>
      </c>
      <c r="H42" s="1094">
        <f t="shared" si="1"/>
        <v>0</v>
      </c>
      <c r="I42" s="1094">
        <v>1</v>
      </c>
      <c r="J42" s="1094">
        <f t="shared" si="0"/>
        <v>0</v>
      </c>
      <c r="K42" s="1133" t="s">
        <v>1613</v>
      </c>
      <c r="L42" s="1155"/>
    </row>
    <row r="43" spans="1:12" s="1096" customFormat="1" ht="18.5">
      <c r="A43" s="1091">
        <f>IF(B43="","",SUBTOTAL(3,$B$11:B43))</f>
        <v>33</v>
      </c>
      <c r="B43" s="1092" t="s">
        <v>1317</v>
      </c>
      <c r="C43" s="1093">
        <v>237.43</v>
      </c>
      <c r="D43" s="1094" t="s">
        <v>1281</v>
      </c>
      <c r="E43" s="1094"/>
      <c r="F43" s="1094">
        <v>1</v>
      </c>
      <c r="G43" s="1094">
        <v>1</v>
      </c>
      <c r="H43" s="1094">
        <f t="shared" si="1"/>
        <v>0</v>
      </c>
      <c r="I43" s="1094">
        <v>1</v>
      </c>
      <c r="J43" s="1094">
        <f t="shared" si="0"/>
        <v>0</v>
      </c>
      <c r="K43" s="1133" t="s">
        <v>1613</v>
      </c>
      <c r="L43" s="1155"/>
    </row>
    <row r="44" spans="1:12" s="1096" customFormat="1" ht="18.5">
      <c r="A44" s="1091">
        <f>IF(B44="","",SUBTOTAL(3,$B$11:B44))</f>
        <v>34</v>
      </c>
      <c r="B44" s="1092" t="s">
        <v>1318</v>
      </c>
      <c r="C44" s="1093">
        <v>203.48</v>
      </c>
      <c r="D44" s="1094" t="s">
        <v>1281</v>
      </c>
      <c r="E44" s="1094" t="s">
        <v>1286</v>
      </c>
      <c r="F44" s="1094">
        <v>1</v>
      </c>
      <c r="G44" s="1094">
        <v>1</v>
      </c>
      <c r="H44" s="1094">
        <f t="shared" si="1"/>
        <v>0</v>
      </c>
      <c r="I44" s="1094">
        <v>1</v>
      </c>
      <c r="J44" s="1094">
        <f t="shared" si="0"/>
        <v>0</v>
      </c>
      <c r="K44" s="1133" t="s">
        <v>1612</v>
      </c>
      <c r="L44" s="1155"/>
    </row>
    <row r="45" spans="1:12" s="1278" customFormat="1" ht="18.5">
      <c r="A45" s="1098">
        <f>IF(B45="","",SUBTOTAL(3,$B$11:B45))</f>
        <v>35</v>
      </c>
      <c r="B45" s="1099" t="s">
        <v>1319</v>
      </c>
      <c r="C45" s="1100">
        <v>2548.2750000000001</v>
      </c>
      <c r="D45" s="1101" t="s">
        <v>1282</v>
      </c>
      <c r="E45" s="1101"/>
      <c r="F45" s="1101">
        <v>7</v>
      </c>
      <c r="G45" s="1101">
        <v>7</v>
      </c>
      <c r="H45" s="1101">
        <f t="shared" si="1"/>
        <v>0</v>
      </c>
      <c r="I45" s="1101">
        <v>7</v>
      </c>
      <c r="J45" s="1101">
        <f t="shared" si="0"/>
        <v>0</v>
      </c>
      <c r="K45" s="1184" t="s">
        <v>1612</v>
      </c>
      <c r="L45" s="1107" t="s">
        <v>255</v>
      </c>
    </row>
    <row r="46" spans="1:12" s="1096" customFormat="1" ht="18.5">
      <c r="A46" s="1091">
        <f>IF(B46="","",SUBTOTAL(3,$B$11:B46))</f>
        <v>36</v>
      </c>
      <c r="B46" s="1092" t="s">
        <v>1320</v>
      </c>
      <c r="C46" s="1093">
        <v>211.21</v>
      </c>
      <c r="D46" s="1094" t="s">
        <v>1281</v>
      </c>
      <c r="E46" s="1094" t="s">
        <v>1287</v>
      </c>
      <c r="F46" s="1094">
        <v>1</v>
      </c>
      <c r="G46" s="1094">
        <v>1</v>
      </c>
      <c r="H46" s="1094">
        <f t="shared" si="1"/>
        <v>0</v>
      </c>
      <c r="I46" s="1094">
        <v>1</v>
      </c>
      <c r="J46" s="1094">
        <f t="shared" si="0"/>
        <v>0</v>
      </c>
      <c r="K46" s="1133" t="s">
        <v>1612</v>
      </c>
      <c r="L46" s="1095"/>
    </row>
    <row r="47" spans="1:12" s="1096" customFormat="1" ht="18.5">
      <c r="A47" s="1098">
        <f>IF(B47="","",SUBTOTAL(3,$B$11:B47))</f>
        <v>37</v>
      </c>
      <c r="B47" s="1099" t="s">
        <v>1321</v>
      </c>
      <c r="C47" s="1100">
        <v>2379.2039999999997</v>
      </c>
      <c r="D47" s="1101" t="s">
        <v>1282</v>
      </c>
      <c r="E47" s="1101"/>
      <c r="F47" s="1101">
        <v>6</v>
      </c>
      <c r="G47" s="1101">
        <v>6</v>
      </c>
      <c r="H47" s="1101">
        <f t="shared" si="1"/>
        <v>0</v>
      </c>
      <c r="I47" s="1101">
        <v>6</v>
      </c>
      <c r="J47" s="1101">
        <f t="shared" si="0"/>
        <v>0</v>
      </c>
      <c r="K47" s="1184" t="s">
        <v>1612</v>
      </c>
      <c r="L47" s="1250" t="s">
        <v>255</v>
      </c>
    </row>
    <row r="48" spans="1:12" s="1096" customFormat="1" ht="18.5">
      <c r="A48" s="1098">
        <f>IF(B48="","",SUBTOTAL(3,$B$11:B48))</f>
        <v>38</v>
      </c>
      <c r="B48" s="1099" t="s">
        <v>1322</v>
      </c>
      <c r="C48" s="1100">
        <v>2669.0079999999998</v>
      </c>
      <c r="D48" s="1101" t="s">
        <v>1282</v>
      </c>
      <c r="E48" s="1101"/>
      <c r="F48" s="1101">
        <v>7</v>
      </c>
      <c r="G48" s="1101">
        <v>7</v>
      </c>
      <c r="H48" s="1101">
        <f t="shared" si="1"/>
        <v>0</v>
      </c>
      <c r="I48" s="1101">
        <v>7</v>
      </c>
      <c r="J48" s="1101">
        <f t="shared" si="0"/>
        <v>0</v>
      </c>
      <c r="K48" s="1184" t="s">
        <v>1612</v>
      </c>
      <c r="L48" s="1250" t="s">
        <v>255</v>
      </c>
    </row>
    <row r="49" spans="1:13" s="1096" customFormat="1" ht="18.5">
      <c r="A49" s="1098">
        <f>IF(B49="","",SUBTOTAL(3,$B$11:B49))</f>
        <v>39</v>
      </c>
      <c r="B49" s="1099" t="s">
        <v>1323</v>
      </c>
      <c r="C49" s="1100">
        <v>4124.232</v>
      </c>
      <c r="D49" s="1101" t="s">
        <v>1282</v>
      </c>
      <c r="E49" s="1101"/>
      <c r="F49" s="1101">
        <v>11</v>
      </c>
      <c r="G49" s="1101">
        <v>11</v>
      </c>
      <c r="H49" s="1101">
        <f t="shared" si="1"/>
        <v>0</v>
      </c>
      <c r="I49" s="1101">
        <v>11</v>
      </c>
      <c r="J49" s="1101">
        <f t="shared" si="0"/>
        <v>0</v>
      </c>
      <c r="K49" s="1164" t="s">
        <v>1612</v>
      </c>
      <c r="L49" s="1107" t="s">
        <v>255</v>
      </c>
      <c r="M49" s="1096" t="s">
        <v>1599</v>
      </c>
    </row>
    <row r="50" spans="1:13" s="1096" customFormat="1" ht="18.5">
      <c r="A50" s="1086">
        <f>IF(B50="","",SUBTOTAL(3,$B$11:B50))</f>
        <v>40</v>
      </c>
      <c r="B50" s="1106" t="s">
        <v>1324</v>
      </c>
      <c r="C50" s="1088">
        <v>4333.3689999999997</v>
      </c>
      <c r="D50" s="1089" t="s">
        <v>1282</v>
      </c>
      <c r="E50" s="1089"/>
      <c r="F50" s="1089">
        <v>11</v>
      </c>
      <c r="G50" s="1089">
        <v>11</v>
      </c>
      <c r="H50" s="1089">
        <f t="shared" si="1"/>
        <v>0</v>
      </c>
      <c r="I50" s="1089">
        <v>11</v>
      </c>
      <c r="J50" s="1089">
        <f t="shared" si="0"/>
        <v>0</v>
      </c>
      <c r="K50" s="1132" t="s">
        <v>1611</v>
      </c>
      <c r="L50" s="1107" t="s">
        <v>255</v>
      </c>
      <c r="M50" s="1096" t="s">
        <v>1599</v>
      </c>
    </row>
    <row r="51" spans="1:13" s="1096" customFormat="1" ht="18.5">
      <c r="A51" s="1086">
        <f>IF(B51="","",SUBTOTAL(3,$B$11:B51))</f>
        <v>41</v>
      </c>
      <c r="B51" s="1106" t="s">
        <v>1325</v>
      </c>
      <c r="C51" s="1088">
        <v>3283.51</v>
      </c>
      <c r="D51" s="1089" t="s">
        <v>1282</v>
      </c>
      <c r="E51" s="1089"/>
      <c r="F51" s="1089">
        <v>8</v>
      </c>
      <c r="G51" s="1089">
        <v>8</v>
      </c>
      <c r="H51" s="1089">
        <f t="shared" si="1"/>
        <v>0</v>
      </c>
      <c r="I51" s="1089">
        <v>8</v>
      </c>
      <c r="J51" s="1089">
        <f t="shared" si="0"/>
        <v>0</v>
      </c>
      <c r="K51" s="1132" t="s">
        <v>1611</v>
      </c>
      <c r="L51" s="1107" t="s">
        <v>255</v>
      </c>
      <c r="M51" s="1096" t="s">
        <v>1599</v>
      </c>
    </row>
    <row r="52" spans="1:13" s="1096" customFormat="1" ht="18.5">
      <c r="A52" s="1086">
        <f>IF(B52="","",SUBTOTAL(3,$B$11:B52))</f>
        <v>42</v>
      </c>
      <c r="B52" s="1106" t="s">
        <v>1326</v>
      </c>
      <c r="C52" s="1088">
        <v>840.43900000000008</v>
      </c>
      <c r="D52" s="1089" t="s">
        <v>1282</v>
      </c>
      <c r="E52" s="1089"/>
      <c r="F52" s="1089">
        <v>2</v>
      </c>
      <c r="G52" s="1089">
        <v>2</v>
      </c>
      <c r="H52" s="1089">
        <f t="shared" si="1"/>
        <v>0</v>
      </c>
      <c r="I52" s="1089">
        <v>2</v>
      </c>
      <c r="J52" s="1089">
        <f t="shared" si="0"/>
        <v>0</v>
      </c>
      <c r="K52" s="1132" t="s">
        <v>1611</v>
      </c>
      <c r="L52" s="1107" t="s">
        <v>255</v>
      </c>
      <c r="M52" s="1096" t="s">
        <v>1599</v>
      </c>
    </row>
    <row r="53" spans="1:13" s="1096" customFormat="1" ht="18.5">
      <c r="A53" s="1086">
        <f>IF(B53="","",SUBTOTAL(3,$B$11:B53))</f>
        <v>43</v>
      </c>
      <c r="B53" s="1106" t="s">
        <v>1327</v>
      </c>
      <c r="C53" s="1088">
        <v>4049.7629999999999</v>
      </c>
      <c r="D53" s="1089" t="s">
        <v>1282</v>
      </c>
      <c r="E53" s="1089"/>
      <c r="F53" s="1089">
        <v>10</v>
      </c>
      <c r="G53" s="1089">
        <v>10</v>
      </c>
      <c r="H53" s="1089">
        <f t="shared" si="1"/>
        <v>0</v>
      </c>
      <c r="I53" s="1089">
        <v>10</v>
      </c>
      <c r="J53" s="1089">
        <f t="shared" si="0"/>
        <v>0</v>
      </c>
      <c r="K53" s="1132" t="s">
        <v>1611</v>
      </c>
      <c r="L53" s="1107" t="s">
        <v>255</v>
      </c>
      <c r="M53" s="1096" t="s">
        <v>1599</v>
      </c>
    </row>
    <row r="54" spans="1:13" s="1096" customFormat="1" ht="18.5">
      <c r="A54" s="1098">
        <f>IF(B54="","",SUBTOTAL(3,$B$11:B54))</f>
        <v>44</v>
      </c>
      <c r="B54" s="1099" t="s">
        <v>1328</v>
      </c>
      <c r="C54" s="1100">
        <v>4898.5879999999997</v>
      </c>
      <c r="D54" s="1101" t="s">
        <v>1282</v>
      </c>
      <c r="E54" s="1101"/>
      <c r="F54" s="1101">
        <v>13</v>
      </c>
      <c r="G54" s="1101">
        <v>13</v>
      </c>
      <c r="H54" s="1101">
        <f t="shared" si="1"/>
        <v>0</v>
      </c>
      <c r="I54" s="1101">
        <v>13</v>
      </c>
      <c r="J54" s="1101">
        <f t="shared" si="0"/>
        <v>0</v>
      </c>
      <c r="K54" s="1132" t="s">
        <v>1619</v>
      </c>
      <c r="L54" s="1102" t="s">
        <v>255</v>
      </c>
    </row>
    <row r="55" spans="1:13" s="1096" customFormat="1" ht="18.5">
      <c r="A55" s="1173">
        <f>IF(B55="","",SUBTOTAL(3,$B$11:B55))</f>
        <v>45</v>
      </c>
      <c r="B55" s="1174" t="s">
        <v>1329</v>
      </c>
      <c r="C55" s="1162">
        <v>4916.2929999999997</v>
      </c>
      <c r="D55" s="1163" t="s">
        <v>1282</v>
      </c>
      <c r="E55" s="1163"/>
      <c r="F55" s="1163">
        <v>12</v>
      </c>
      <c r="G55" s="1163">
        <v>12</v>
      </c>
      <c r="H55" s="1163">
        <f t="shared" si="1"/>
        <v>0</v>
      </c>
      <c r="I55" s="1163">
        <v>12</v>
      </c>
      <c r="J55" s="1163">
        <f t="shared" si="0"/>
        <v>0</v>
      </c>
      <c r="K55" s="1164" t="s">
        <v>1613</v>
      </c>
      <c r="L55" s="1251" t="s">
        <v>311</v>
      </c>
    </row>
    <row r="56" spans="1:13" s="1096" customFormat="1" ht="18.5">
      <c r="A56" s="1091">
        <f>IF(B56="","",SUBTOTAL(3,$B$11:B56))</f>
        <v>46</v>
      </c>
      <c r="B56" s="1092" t="s">
        <v>1330</v>
      </c>
      <c r="C56" s="1093">
        <v>454</v>
      </c>
      <c r="D56" s="1094" t="s">
        <v>1281</v>
      </c>
      <c r="E56" s="1094"/>
      <c r="F56" s="1094">
        <v>1</v>
      </c>
      <c r="G56" s="1094">
        <v>1</v>
      </c>
      <c r="H56" s="1094">
        <f t="shared" si="1"/>
        <v>0</v>
      </c>
      <c r="I56" s="1094">
        <v>1</v>
      </c>
      <c r="J56" s="1094">
        <f t="shared" si="0"/>
        <v>0</v>
      </c>
      <c r="K56" s="1133" t="s">
        <v>1613</v>
      </c>
      <c r="L56" s="1095"/>
    </row>
    <row r="57" spans="1:13" s="1096" customFormat="1" ht="18.5">
      <c r="A57" s="1091">
        <f>IF(B57="","",SUBTOTAL(3,$B$11:B57))</f>
        <v>47</v>
      </c>
      <c r="B57" s="1092" t="s">
        <v>1750</v>
      </c>
      <c r="C57" s="1128">
        <v>826.7</v>
      </c>
      <c r="D57" s="1094" t="s">
        <v>1282</v>
      </c>
      <c r="E57" s="1094"/>
      <c r="F57" s="1094">
        <v>2</v>
      </c>
      <c r="G57" s="1094">
        <v>2</v>
      </c>
      <c r="H57" s="1094">
        <f t="shared" si="1"/>
        <v>0</v>
      </c>
      <c r="I57" s="1094">
        <v>1</v>
      </c>
      <c r="J57" s="1094">
        <f t="shared" si="0"/>
        <v>1</v>
      </c>
      <c r="K57" s="1133" t="s">
        <v>1613</v>
      </c>
      <c r="L57" s="1095"/>
    </row>
    <row r="58" spans="1:13" s="1096" customFormat="1" ht="18.5">
      <c r="A58" s="1091">
        <f>IF(B58="","",SUBTOTAL(3,$B$11:B58))</f>
        <v>48</v>
      </c>
      <c r="B58" s="1092" t="s">
        <v>1784</v>
      </c>
      <c r="C58" s="1093">
        <v>420.81</v>
      </c>
      <c r="D58" s="1094" t="s">
        <v>1281</v>
      </c>
      <c r="E58" s="1094"/>
      <c r="F58" s="1094">
        <v>1</v>
      </c>
      <c r="G58" s="1094">
        <v>1</v>
      </c>
      <c r="H58" s="1094">
        <f t="shared" si="1"/>
        <v>0</v>
      </c>
      <c r="I58" s="1094">
        <v>0</v>
      </c>
      <c r="J58" s="1094">
        <f t="shared" si="0"/>
        <v>1</v>
      </c>
      <c r="K58" s="1133" t="s">
        <v>1613</v>
      </c>
      <c r="L58" s="1095"/>
    </row>
    <row r="59" spans="1:13" s="1096" customFormat="1" ht="18.5">
      <c r="A59" s="1091">
        <f>IF(B59="","",SUBTOTAL(3,$B$11:B59))</f>
        <v>49</v>
      </c>
      <c r="B59" s="1092" t="s">
        <v>1785</v>
      </c>
      <c r="C59" s="1093">
        <v>469.33</v>
      </c>
      <c r="D59" s="1094" t="s">
        <v>1281</v>
      </c>
      <c r="E59" s="1094"/>
      <c r="F59" s="1094">
        <v>1</v>
      </c>
      <c r="G59" s="1094">
        <v>1</v>
      </c>
      <c r="H59" s="1094">
        <f t="shared" si="1"/>
        <v>0</v>
      </c>
      <c r="I59" s="1094">
        <v>0</v>
      </c>
      <c r="J59" s="1094">
        <f t="shared" si="0"/>
        <v>1</v>
      </c>
      <c r="K59" s="1133"/>
      <c r="L59" s="1095"/>
    </row>
    <row r="60" spans="1:13" s="1096" customFormat="1" ht="18.5">
      <c r="A60" s="1091">
        <f>IF(B60="","",SUBTOTAL(3,$B$11:B60))</f>
        <v>50</v>
      </c>
      <c r="B60" s="1092" t="s">
        <v>1786</v>
      </c>
      <c r="C60" s="1093">
        <v>2076.2799999999997</v>
      </c>
      <c r="D60" s="1094" t="s">
        <v>1282</v>
      </c>
      <c r="E60" s="1094"/>
      <c r="F60" s="1094">
        <v>5</v>
      </c>
      <c r="G60" s="1094">
        <v>5</v>
      </c>
      <c r="H60" s="1094">
        <f t="shared" si="1"/>
        <v>0</v>
      </c>
      <c r="I60" s="1094">
        <v>5</v>
      </c>
      <c r="J60" s="1094">
        <f t="shared" si="0"/>
        <v>0</v>
      </c>
      <c r="K60" s="1160" t="s">
        <v>1619</v>
      </c>
      <c r="L60" s="1249"/>
    </row>
    <row r="61" spans="1:13" s="1096" customFormat="1" ht="18.5">
      <c r="A61" s="1098">
        <f>IF(B61="","",SUBTOTAL(3,$B$11:B61))</f>
        <v>51</v>
      </c>
      <c r="B61" s="1099" t="s">
        <v>1333</v>
      </c>
      <c r="C61" s="1100">
        <v>2583.5889999999999</v>
      </c>
      <c r="D61" s="1101" t="s">
        <v>1282</v>
      </c>
      <c r="E61" s="1101"/>
      <c r="F61" s="1101">
        <v>7</v>
      </c>
      <c r="G61" s="1101">
        <v>7</v>
      </c>
      <c r="H61" s="1101">
        <f t="shared" si="1"/>
        <v>0</v>
      </c>
      <c r="I61" s="1101">
        <v>7</v>
      </c>
      <c r="J61" s="1101">
        <f t="shared" si="0"/>
        <v>0</v>
      </c>
      <c r="K61" s="1132"/>
      <c r="L61" s="1102" t="s">
        <v>255</v>
      </c>
    </row>
    <row r="62" spans="1:13" s="1096" customFormat="1" ht="18.5">
      <c r="A62" s="1098">
        <f>IF(B62="","",SUBTOTAL(3,$B$11:B62))</f>
        <v>52</v>
      </c>
      <c r="B62" s="1099" t="s">
        <v>1334</v>
      </c>
      <c r="C62" s="1100">
        <v>4163.6769999999997</v>
      </c>
      <c r="D62" s="1101" t="s">
        <v>1282</v>
      </c>
      <c r="E62" s="1101"/>
      <c r="F62" s="1101">
        <v>11</v>
      </c>
      <c r="G62" s="1101">
        <v>11</v>
      </c>
      <c r="H62" s="1101">
        <f t="shared" si="1"/>
        <v>0</v>
      </c>
      <c r="I62" s="1101">
        <v>11</v>
      </c>
      <c r="J62" s="1101">
        <f t="shared" si="0"/>
        <v>0</v>
      </c>
      <c r="K62" s="1132" t="s">
        <v>1619</v>
      </c>
      <c r="L62" s="1102" t="s">
        <v>255</v>
      </c>
    </row>
    <row r="63" spans="1:13" s="1096" customFormat="1" ht="18.5">
      <c r="A63" s="1098">
        <f>IF(B63="","",SUBTOTAL(3,$B$11:B63))</f>
        <v>53</v>
      </c>
      <c r="B63" s="1099" t="s">
        <v>1335</v>
      </c>
      <c r="C63" s="1100">
        <v>4716.8109999999997</v>
      </c>
      <c r="D63" s="1101" t="s">
        <v>1282</v>
      </c>
      <c r="E63" s="1101"/>
      <c r="F63" s="1101">
        <v>12</v>
      </c>
      <c r="G63" s="1101">
        <v>12</v>
      </c>
      <c r="H63" s="1101">
        <f t="shared" si="1"/>
        <v>0</v>
      </c>
      <c r="I63" s="1101">
        <v>12</v>
      </c>
      <c r="J63" s="1101">
        <f t="shared" si="0"/>
        <v>0</v>
      </c>
      <c r="K63" s="1132" t="s">
        <v>1619</v>
      </c>
      <c r="L63" s="1102" t="s">
        <v>255</v>
      </c>
    </row>
    <row r="64" spans="1:13" s="1096" customFormat="1" ht="18.5">
      <c r="A64" s="1156">
        <f>IF(B64="","",SUBTOTAL(3,$B$11:B64))</f>
        <v>54</v>
      </c>
      <c r="B64" s="1157" t="s">
        <v>1336</v>
      </c>
      <c r="C64" s="1158">
        <v>4665.9179999999997</v>
      </c>
      <c r="D64" s="1159" t="s">
        <v>1282</v>
      </c>
      <c r="E64" s="1159"/>
      <c r="F64" s="1159">
        <v>12</v>
      </c>
      <c r="G64" s="1159">
        <v>12</v>
      </c>
      <c r="H64" s="1159">
        <f t="shared" si="1"/>
        <v>0</v>
      </c>
      <c r="I64" s="1159">
        <v>12</v>
      </c>
      <c r="J64" s="1159">
        <f t="shared" si="0"/>
        <v>0</v>
      </c>
      <c r="K64" s="1160" t="s">
        <v>1613</v>
      </c>
      <c r="L64" s="1155"/>
      <c r="M64" s="1096" t="s">
        <v>1599</v>
      </c>
    </row>
    <row r="65" spans="1:14" s="1096" customFormat="1" ht="18.5">
      <c r="A65" s="1156">
        <f>IF(B65="","",SUBTOTAL(3,$B$11:B65))</f>
        <v>55</v>
      </c>
      <c r="B65" s="1157" t="s">
        <v>1337</v>
      </c>
      <c r="C65" s="1158">
        <v>410.61</v>
      </c>
      <c r="D65" s="1159" t="s">
        <v>1281</v>
      </c>
      <c r="E65" s="1159"/>
      <c r="F65" s="1159">
        <v>1</v>
      </c>
      <c r="G65" s="1159">
        <v>1</v>
      </c>
      <c r="H65" s="1159">
        <f t="shared" si="1"/>
        <v>0</v>
      </c>
      <c r="I65" s="1159">
        <v>1</v>
      </c>
      <c r="J65" s="1159">
        <f t="shared" si="0"/>
        <v>0</v>
      </c>
      <c r="K65" s="1160" t="s">
        <v>1613</v>
      </c>
      <c r="L65" s="1155"/>
      <c r="M65" s="1103"/>
      <c r="N65" s="1103"/>
    </row>
    <row r="66" spans="1:14" s="1096" customFormat="1" ht="18.5">
      <c r="A66" s="1156">
        <f>IF(B66="","",SUBTOTAL(3,$B$11:B66))</f>
        <v>56</v>
      </c>
      <c r="B66" s="1157" t="s">
        <v>1338</v>
      </c>
      <c r="C66" s="1158">
        <v>823.78199999999993</v>
      </c>
      <c r="D66" s="1159" t="s">
        <v>1282</v>
      </c>
      <c r="E66" s="1159"/>
      <c r="F66" s="1159">
        <v>2</v>
      </c>
      <c r="G66" s="1159">
        <v>2</v>
      </c>
      <c r="H66" s="1159">
        <f t="shared" si="1"/>
        <v>0</v>
      </c>
      <c r="I66" s="1159">
        <v>2</v>
      </c>
      <c r="J66" s="1159">
        <f t="shared" si="0"/>
        <v>0</v>
      </c>
      <c r="K66" s="1160" t="s">
        <v>1613</v>
      </c>
      <c r="L66" s="1155"/>
      <c r="M66" s="1103"/>
      <c r="N66" s="1103"/>
    </row>
    <row r="67" spans="1:14" s="1096" customFormat="1" ht="18.5">
      <c r="A67" s="1156">
        <f>IF(B67="","",SUBTOTAL(3,$B$11:B67))</f>
        <v>57</v>
      </c>
      <c r="B67" s="1157" t="s">
        <v>1339</v>
      </c>
      <c r="C67" s="1158">
        <v>1258.998</v>
      </c>
      <c r="D67" s="1159" t="s">
        <v>1282</v>
      </c>
      <c r="E67" s="1159"/>
      <c r="F67" s="1159">
        <v>3</v>
      </c>
      <c r="G67" s="1159">
        <v>3</v>
      </c>
      <c r="H67" s="1159">
        <f t="shared" si="1"/>
        <v>0</v>
      </c>
      <c r="I67" s="1159">
        <v>3</v>
      </c>
      <c r="J67" s="1159">
        <f t="shared" si="0"/>
        <v>0</v>
      </c>
      <c r="K67" s="1160" t="s">
        <v>1613</v>
      </c>
      <c r="L67" s="1155"/>
      <c r="M67" s="1103"/>
      <c r="N67" s="1103"/>
    </row>
    <row r="68" spans="1:14" s="1096" customFormat="1" ht="18.5">
      <c r="A68" s="1091">
        <f>IF(B68="","",SUBTOTAL(3,$B$11:B68))</f>
        <v>58</v>
      </c>
      <c r="B68" s="1092" t="s">
        <v>1340</v>
      </c>
      <c r="C68" s="1093">
        <v>424.89100000000002</v>
      </c>
      <c r="D68" s="1094" t="s">
        <v>1281</v>
      </c>
      <c r="E68" s="1094"/>
      <c r="F68" s="1094">
        <v>1</v>
      </c>
      <c r="G68" s="1094">
        <v>1</v>
      </c>
      <c r="H68" s="1094">
        <f t="shared" si="1"/>
        <v>0</v>
      </c>
      <c r="I68" s="1094">
        <v>1</v>
      </c>
      <c r="J68" s="1094">
        <f t="shared" si="0"/>
        <v>0</v>
      </c>
      <c r="K68" s="1133" t="s">
        <v>1613</v>
      </c>
      <c r="L68" s="1095"/>
      <c r="M68" s="1103"/>
      <c r="N68" s="1103"/>
    </row>
    <row r="69" spans="1:14" s="1096" customFormat="1" ht="18.5">
      <c r="A69" s="1091">
        <f>IF(B69="","",SUBTOTAL(3,$B$11:B69))</f>
        <v>59</v>
      </c>
      <c r="B69" s="1092" t="s">
        <v>1451</v>
      </c>
      <c r="C69" s="1093">
        <v>1851.866</v>
      </c>
      <c r="D69" s="1094" t="s">
        <v>1282</v>
      </c>
      <c r="E69" s="1094"/>
      <c r="F69" s="1094">
        <v>5</v>
      </c>
      <c r="G69" s="1094">
        <v>5</v>
      </c>
      <c r="H69" s="1094">
        <f t="shared" si="1"/>
        <v>0</v>
      </c>
      <c r="I69" s="1094">
        <v>5</v>
      </c>
      <c r="J69" s="1094">
        <f t="shared" si="0"/>
        <v>0</v>
      </c>
      <c r="K69" s="1133" t="s">
        <v>1613</v>
      </c>
      <c r="L69" s="1095"/>
      <c r="M69" s="1103"/>
      <c r="N69" s="1103"/>
    </row>
    <row r="70" spans="1:14" s="1096" customFormat="1" ht="18.5">
      <c r="A70" s="1156">
        <f>IF(B70="","",SUBTOTAL(3,$B$11:B70))</f>
        <v>60</v>
      </c>
      <c r="B70" s="1157" t="s">
        <v>1452</v>
      </c>
      <c r="C70" s="1158">
        <v>1584.546</v>
      </c>
      <c r="D70" s="1159" t="s">
        <v>1282</v>
      </c>
      <c r="E70" s="1159"/>
      <c r="F70" s="1159">
        <v>4</v>
      </c>
      <c r="G70" s="1159">
        <v>4</v>
      </c>
      <c r="H70" s="1159">
        <f t="shared" si="1"/>
        <v>0</v>
      </c>
      <c r="I70" s="1159">
        <v>4</v>
      </c>
      <c r="J70" s="1159">
        <f t="shared" si="0"/>
        <v>0</v>
      </c>
      <c r="K70" s="1160" t="s">
        <v>1612</v>
      </c>
      <c r="L70" s="1155"/>
      <c r="M70" s="1103"/>
      <c r="N70" s="1103"/>
    </row>
    <row r="71" spans="1:14" s="1096" customFormat="1" ht="18.5">
      <c r="A71" s="1156">
        <f>IF(B71="","",SUBTOTAL(3,$B$11:B71))</f>
        <v>61</v>
      </c>
      <c r="B71" s="1157" t="s">
        <v>1397</v>
      </c>
      <c r="C71" s="1158">
        <v>2383.1549999999997</v>
      </c>
      <c r="D71" s="1159" t="s">
        <v>1282</v>
      </c>
      <c r="E71" s="1159"/>
      <c r="F71" s="1159">
        <v>6</v>
      </c>
      <c r="G71" s="1159">
        <v>6</v>
      </c>
      <c r="H71" s="1159">
        <f t="shared" si="1"/>
        <v>0</v>
      </c>
      <c r="I71" s="1159">
        <v>6</v>
      </c>
      <c r="J71" s="1159">
        <f t="shared" si="0"/>
        <v>0</v>
      </c>
      <c r="K71" s="1160" t="s">
        <v>1612</v>
      </c>
      <c r="L71" s="1155"/>
      <c r="M71" s="1103"/>
      <c r="N71" s="1103"/>
    </row>
    <row r="72" spans="1:14" s="1096" customFormat="1" ht="18.5">
      <c r="A72" s="1156">
        <f>IF(B72="","",SUBTOTAL(3,$B$11:B72))</f>
        <v>62</v>
      </c>
      <c r="B72" s="1157" t="s">
        <v>1399</v>
      </c>
      <c r="C72" s="1158">
        <v>208.53</v>
      </c>
      <c r="D72" s="1159" t="s">
        <v>1281</v>
      </c>
      <c r="E72" s="1159"/>
      <c r="F72" s="1159">
        <v>1</v>
      </c>
      <c r="G72" s="1159">
        <v>1</v>
      </c>
      <c r="H72" s="1159">
        <f t="shared" si="1"/>
        <v>0</v>
      </c>
      <c r="I72" s="1159">
        <v>1</v>
      </c>
      <c r="J72" s="1159">
        <f t="shared" si="0"/>
        <v>0</v>
      </c>
      <c r="K72" s="1160" t="s">
        <v>1612</v>
      </c>
      <c r="L72" s="1155"/>
      <c r="M72" s="1103"/>
      <c r="N72" s="1103"/>
    </row>
    <row r="73" spans="1:14" ht="21.5" thickBot="1">
      <c r="C73" s="1167">
        <f>SUM(C11:C72)/1000</f>
        <v>117.85605400000003</v>
      </c>
      <c r="F73" s="1166">
        <f>SUM(F11:F72)</f>
        <v>306</v>
      </c>
      <c r="G73" s="1166">
        <f>SUM(G11:G72)</f>
        <v>306</v>
      </c>
      <c r="H73" s="1166">
        <f>SUM(H11:H72)</f>
        <v>0</v>
      </c>
      <c r="I73" s="1166">
        <f>SUM(I11:I72)</f>
        <v>302</v>
      </c>
      <c r="J73" s="1166">
        <f>SUM(J11:J72)</f>
        <v>4</v>
      </c>
      <c r="K73" s="837"/>
    </row>
    <row r="74" spans="1:14" ht="38.25" customHeight="1" thickBot="1">
      <c r="A74" s="833" t="s">
        <v>1278</v>
      </c>
      <c r="B74" s="835" t="s">
        <v>1279</v>
      </c>
      <c r="C74" s="834" t="s">
        <v>1288</v>
      </c>
      <c r="D74" s="849"/>
      <c r="E74" s="846"/>
      <c r="F74" s="846"/>
      <c r="G74" s="837">
        <f>G73+7</f>
        <v>313</v>
      </c>
      <c r="H74" s="2"/>
    </row>
    <row r="75" spans="1:14" ht="14.5">
      <c r="A75" s="836">
        <v>1</v>
      </c>
      <c r="B75" s="838" t="s">
        <v>1282</v>
      </c>
      <c r="C75" s="839">
        <f>SUMIF(D11:D72,B75,C11:C72)/1000</f>
        <v>109.28515900000004</v>
      </c>
      <c r="D75" s="837"/>
      <c r="E75" s="847"/>
      <c r="F75" s="847"/>
      <c r="H75" s="2"/>
    </row>
    <row r="76" spans="1:14" ht="15" thickBot="1">
      <c r="A76" s="840">
        <v>2</v>
      </c>
      <c r="B76" s="841" t="s">
        <v>1281</v>
      </c>
      <c r="C76" s="842">
        <f>SUMIF(D11:D72,B76,C11:C72)/1000</f>
        <v>8.5708950000000002</v>
      </c>
      <c r="D76" s="837"/>
      <c r="E76" s="847"/>
      <c r="F76" s="847"/>
      <c r="H76" s="2"/>
    </row>
    <row r="77" spans="1:14" ht="15" thickBot="1">
      <c r="A77" s="1574" t="s">
        <v>1289</v>
      </c>
      <c r="B77" s="1575"/>
      <c r="C77" s="843">
        <f>C76+C75</f>
        <v>117.85605400000003</v>
      </c>
      <c r="D77" s="850"/>
      <c r="E77" s="848"/>
      <c r="F77" s="848"/>
      <c r="H77" s="2"/>
    </row>
    <row r="80" spans="1:14" ht="31">
      <c r="A80" s="854" t="s">
        <v>131</v>
      </c>
      <c r="B80" s="1264" t="s">
        <v>1419</v>
      </c>
      <c r="C80" s="955" t="s">
        <v>1353</v>
      </c>
      <c r="D80" s="1108" t="s">
        <v>1597</v>
      </c>
      <c r="E80" s="955" t="s">
        <v>1353</v>
      </c>
      <c r="F80" s="1265" t="s">
        <v>1761</v>
      </c>
      <c r="G80" s="955" t="s">
        <v>1762</v>
      </c>
    </row>
    <row r="81" spans="1:7" ht="15.5">
      <c r="A81" s="855" t="s">
        <v>1405</v>
      </c>
      <c r="B81" s="845">
        <v>37</v>
      </c>
      <c r="C81" s="29">
        <v>110.17009600000003</v>
      </c>
      <c r="D81" s="845">
        <v>21</v>
      </c>
      <c r="E81" s="1271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5" t="s">
        <v>1281</v>
      </c>
      <c r="B82" s="845">
        <v>25</v>
      </c>
      <c r="C82" s="29">
        <v>7.6807349999999994</v>
      </c>
      <c r="D82" s="845">
        <v>3</v>
      </c>
      <c r="E82" s="1271">
        <v>1.17632</v>
      </c>
      <c r="F82" s="71">
        <f>B82-D82</f>
        <v>22</v>
      </c>
      <c r="G82" s="592">
        <f>C82-E82</f>
        <v>6.5044149999999998</v>
      </c>
    </row>
    <row r="83" spans="1:7" ht="21">
      <c r="A83" s="1266" t="s">
        <v>1346</v>
      </c>
      <c r="B83" s="1267">
        <f t="shared" ref="B83:G83" si="2">SUBTOTAL(9,B81:B82)</f>
        <v>62</v>
      </c>
      <c r="C83" s="1268">
        <f t="shared" si="2"/>
        <v>117.85083100000003</v>
      </c>
      <c r="D83" s="1267">
        <f t="shared" si="2"/>
        <v>24</v>
      </c>
      <c r="E83" s="1269">
        <f t="shared" si="2"/>
        <v>71.259328000000011</v>
      </c>
      <c r="F83" s="1267">
        <f t="shared" si="2"/>
        <v>38</v>
      </c>
      <c r="G83" s="1270">
        <f t="shared" si="2"/>
        <v>46.591503000000024</v>
      </c>
    </row>
    <row r="298" spans="14:14">
      <c r="N298" s="832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3" priority="3"/>
    <cfRule type="duplicateValues" dxfId="202" priority="4"/>
  </conditionalFormatting>
  <conditionalFormatting sqref="B73:B1048576">
    <cfRule type="duplicateValues" dxfId="201" priority="2"/>
  </conditionalFormatting>
  <conditionalFormatting sqref="M12:M64">
    <cfRule type="duplicateValues" dxfId="200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8" zoomScale="93" zoomScaleNormal="93" workbookViewId="0">
      <selection activeCell="E309" sqref="E309:G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81" t="s">
        <v>120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  <c r="L1" s="1581"/>
    </row>
    <row r="2" spans="1:12" ht="15.5">
      <c r="A2" s="1581" t="s">
        <v>1014</v>
      </c>
      <c r="B2" s="1581"/>
      <c r="C2" s="1581"/>
      <c r="D2" s="1581"/>
      <c r="E2" s="1581"/>
      <c r="F2" s="1581"/>
      <c r="G2" s="1581"/>
      <c r="H2" s="1581"/>
      <c r="I2" s="1581"/>
      <c r="J2" s="1581"/>
      <c r="K2" s="1581"/>
      <c r="L2" s="1581"/>
    </row>
    <row r="3" spans="1:12" ht="15.5">
      <c r="A3" s="1018" t="s">
        <v>1463</v>
      </c>
      <c r="B3" s="1018"/>
      <c r="C3" s="1018"/>
      <c r="D3" s="1018"/>
      <c r="E3" s="1018"/>
      <c r="F3" s="1018"/>
      <c r="G3" s="1018"/>
      <c r="H3" s="1056">
        <f>SUBTOTAL(9,H5:H311)</f>
        <v>14471.348765999979</v>
      </c>
      <c r="I3" s="1056">
        <f>SUBTOTAL(9,I5:I307)</f>
        <v>1319.5343287544911</v>
      </c>
      <c r="J3" s="1018"/>
      <c r="K3" s="1019" t="str">
        <f>TA413_PBNTL!M1</f>
        <v>23.06.2026</v>
      </c>
      <c r="L3" s="1019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47" t="s">
        <v>46</v>
      </c>
      <c r="F4" s="1136" t="s">
        <v>47</v>
      </c>
      <c r="G4" s="1137" t="s">
        <v>303</v>
      </c>
      <c r="H4" s="1137" t="s">
        <v>283</v>
      </c>
      <c r="I4" s="1248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5" t="s">
        <v>902</v>
      </c>
      <c r="D5" s="611" t="str">
        <f>IFERROR(VLOOKUP(C5,Foundation!$C$5:$D$554,2,0),"")</f>
        <v>DA+6</v>
      </c>
      <c r="E5" s="732">
        <v>45547</v>
      </c>
      <c r="F5" s="732">
        <v>45556</v>
      </c>
      <c r="G5" s="64" t="s">
        <v>1015</v>
      </c>
      <c r="H5" s="557">
        <f t="shared" ref="H5:H33" si="0">VLOOKUP(D5,$D$316:$I$345,6,0)</f>
        <v>43.804423999999997</v>
      </c>
      <c r="I5" s="1006">
        <f t="shared" ref="I5:I68" si="1">IFERROR(VLOOKUP(D5,$D$316:$K$345,8,0)/10^5,"")</f>
        <v>4.0811880970015997</v>
      </c>
      <c r="J5" s="614" t="s">
        <v>1017</v>
      </c>
      <c r="K5" s="1007" t="s">
        <v>255</v>
      </c>
      <c r="L5" s="1007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5" t="s">
        <v>436</v>
      </c>
      <c r="D6" s="611" t="str">
        <f>IFERROR(VLOOKUP(C6,Foundation!$C$5:$D$554,2,0),"")</f>
        <v>DA+0</v>
      </c>
      <c r="E6" s="732">
        <f>F5</f>
        <v>45556</v>
      </c>
      <c r="F6" s="732">
        <v>45562</v>
      </c>
      <c r="G6" s="64" t="s">
        <v>1015</v>
      </c>
      <c r="H6" s="557">
        <f t="shared" si="0"/>
        <v>36.159755999999994</v>
      </c>
      <c r="I6" s="1006">
        <f t="shared" si="1"/>
        <v>3.3689466109103994</v>
      </c>
      <c r="J6" s="614" t="s">
        <v>1017</v>
      </c>
      <c r="K6" s="1007" t="s">
        <v>255</v>
      </c>
      <c r="L6" s="1007" t="s">
        <v>1658</v>
      </c>
    </row>
    <row r="7" spans="1:12" s="616" customFormat="1" ht="15.5">
      <c r="A7" s="611">
        <f t="shared" si="2"/>
        <v>3</v>
      </c>
      <c r="B7" s="611">
        <v>1</v>
      </c>
      <c r="C7" s="1005" t="s">
        <v>434</v>
      </c>
      <c r="D7" s="611" t="str">
        <f>IFERROR(VLOOKUP(C7,Foundation!$C$5:$D$554,2,0),"")</f>
        <v>DA+0</v>
      </c>
      <c r="E7" s="732">
        <f>F6+1</f>
        <v>45563</v>
      </c>
      <c r="F7" s="732">
        <v>45568</v>
      </c>
      <c r="G7" s="64" t="s">
        <v>1015</v>
      </c>
      <c r="H7" s="557">
        <f t="shared" si="0"/>
        <v>36.159755999999994</v>
      </c>
      <c r="I7" s="1006">
        <f t="shared" si="1"/>
        <v>3.3689466109103994</v>
      </c>
      <c r="J7" s="614" t="s">
        <v>1017</v>
      </c>
      <c r="K7" s="1007" t="s">
        <v>255</v>
      </c>
      <c r="L7" s="1007" t="s">
        <v>1658</v>
      </c>
    </row>
    <row r="8" spans="1:12" s="616" customFormat="1" ht="15.5">
      <c r="A8" s="611">
        <f t="shared" si="2"/>
        <v>4</v>
      </c>
      <c r="B8" s="611">
        <v>2</v>
      </c>
      <c r="C8" s="1005" t="s">
        <v>435</v>
      </c>
      <c r="D8" s="611" t="str">
        <f>IFERROR(VLOOKUP(C8,Foundation!$C$5:$D$554,2,0),"")</f>
        <v>DA+3</v>
      </c>
      <c r="E8" s="732">
        <v>45568</v>
      </c>
      <c r="F8" s="732">
        <v>45573</v>
      </c>
      <c r="G8" s="64" t="s">
        <v>1015</v>
      </c>
      <c r="H8" s="557">
        <f t="shared" si="0"/>
        <v>37.931087999999995</v>
      </c>
      <c r="I8" s="1006">
        <f t="shared" si="1"/>
        <v>3.5339787792191997</v>
      </c>
      <c r="J8" s="614" t="s">
        <v>1017</v>
      </c>
      <c r="K8" s="1007" t="s">
        <v>255</v>
      </c>
      <c r="L8" s="1007" t="s">
        <v>1658</v>
      </c>
    </row>
    <row r="9" spans="1:12" s="616" customFormat="1" ht="15.5">
      <c r="A9" s="611">
        <f t="shared" si="2"/>
        <v>5</v>
      </c>
      <c r="B9" s="611">
        <v>3</v>
      </c>
      <c r="C9" s="1005" t="s">
        <v>906</v>
      </c>
      <c r="D9" s="611" t="str">
        <f>IFERROR(VLOOKUP(C9,Foundation!$C$5:$D$554,2,0),"")</f>
        <v>DA+9</v>
      </c>
      <c r="E9" s="732">
        <v>45568</v>
      </c>
      <c r="F9" s="732">
        <v>45579</v>
      </c>
      <c r="G9" s="64" t="s">
        <v>1015</v>
      </c>
      <c r="H9" s="557">
        <f t="shared" si="0"/>
        <v>45.697022000000004</v>
      </c>
      <c r="I9" s="1006">
        <f t="shared" si="1"/>
        <v>4.2575184245048003</v>
      </c>
      <c r="J9" s="614" t="s">
        <v>1017</v>
      </c>
      <c r="K9" s="1007" t="s">
        <v>255</v>
      </c>
      <c r="L9" s="1007" t="s">
        <v>1658</v>
      </c>
    </row>
    <row r="10" spans="1:12" s="616" customFormat="1" ht="15.5">
      <c r="A10" s="611">
        <f t="shared" si="2"/>
        <v>6</v>
      </c>
      <c r="B10" s="611">
        <v>4</v>
      </c>
      <c r="C10" s="1005" t="s">
        <v>26</v>
      </c>
      <c r="D10" s="611" t="str">
        <f>IFERROR(VLOOKUP(C10,Foundation!$C$5:$D$554,2,0),"")</f>
        <v>DA+0</v>
      </c>
      <c r="E10" s="732">
        <v>45574</v>
      </c>
      <c r="F10" s="732">
        <v>45582</v>
      </c>
      <c r="G10" s="64" t="s">
        <v>1015</v>
      </c>
      <c r="H10" s="557">
        <f t="shared" si="0"/>
        <v>36.159755999999994</v>
      </c>
      <c r="I10" s="1006">
        <f t="shared" si="1"/>
        <v>3.3689466109103994</v>
      </c>
      <c r="J10" s="614" t="s">
        <v>1084</v>
      </c>
      <c r="K10" s="1007" t="s">
        <v>255</v>
      </c>
      <c r="L10" s="1007" t="s">
        <v>1658</v>
      </c>
    </row>
    <row r="11" spans="1:12" s="616" customFormat="1" ht="15.5">
      <c r="A11" s="611">
        <f t="shared" si="2"/>
        <v>7</v>
      </c>
      <c r="B11" s="611">
        <v>5</v>
      </c>
      <c r="C11" s="1005" t="s">
        <v>901</v>
      </c>
      <c r="D11" s="611" t="str">
        <f>IFERROR(VLOOKUP(C11,Foundation!$C$5:$D$554,2,0),"")</f>
        <v>DA+6</v>
      </c>
      <c r="E11" s="732">
        <f>F9</f>
        <v>45579</v>
      </c>
      <c r="F11" s="732">
        <v>45590</v>
      </c>
      <c r="G11" s="64" t="s">
        <v>1015</v>
      </c>
      <c r="H11" s="557">
        <f t="shared" si="0"/>
        <v>43.804423999999997</v>
      </c>
      <c r="I11" s="1006">
        <f t="shared" si="1"/>
        <v>4.0811880970015997</v>
      </c>
      <c r="J11" s="614" t="s">
        <v>1017</v>
      </c>
      <c r="K11" s="1007" t="s">
        <v>255</v>
      </c>
      <c r="L11" s="1007" t="s">
        <v>1658</v>
      </c>
    </row>
    <row r="12" spans="1:12" s="311" customFormat="1" ht="15.5">
      <c r="A12" s="611">
        <f t="shared" si="2"/>
        <v>8</v>
      </c>
      <c r="B12" s="611">
        <v>1</v>
      </c>
      <c r="C12" s="1005" t="s">
        <v>584</v>
      </c>
      <c r="D12" s="65" t="str">
        <f>IFERROR(VLOOKUP(C12,Foundation!$C$5:$D$554,2,0),"")</f>
        <v>DA+0</v>
      </c>
      <c r="E12" s="732">
        <v>45608</v>
      </c>
      <c r="F12" s="732">
        <v>45620</v>
      </c>
      <c r="G12" s="64" t="s">
        <v>1160</v>
      </c>
      <c r="H12" s="557">
        <f t="shared" si="0"/>
        <v>36.159755999999994</v>
      </c>
      <c r="I12" s="1006">
        <f t="shared" si="1"/>
        <v>3.3689466109103994</v>
      </c>
      <c r="J12" s="64" t="s">
        <v>1143</v>
      </c>
      <c r="K12" s="1007" t="s">
        <v>255</v>
      </c>
      <c r="L12" s="1007" t="s">
        <v>1658</v>
      </c>
    </row>
    <row r="13" spans="1:12" s="616" customFormat="1" ht="15.5">
      <c r="A13" s="611">
        <f t="shared" si="2"/>
        <v>9</v>
      </c>
      <c r="B13" s="611">
        <v>2</v>
      </c>
      <c r="C13" s="1005" t="s">
        <v>588</v>
      </c>
      <c r="D13" s="65" t="str">
        <f>IFERROR(VLOOKUP(C13,Foundation!$C$5:$D$554,2,0),"")</f>
        <v>DA+3</v>
      </c>
      <c r="E13" s="732">
        <v>45610</v>
      </c>
      <c r="F13" s="732">
        <v>45621</v>
      </c>
      <c r="G13" s="64" t="s">
        <v>1161</v>
      </c>
      <c r="H13" s="557">
        <f t="shared" si="0"/>
        <v>37.931087999999995</v>
      </c>
      <c r="I13" s="1006">
        <f t="shared" si="1"/>
        <v>3.5339787792191997</v>
      </c>
      <c r="J13" s="614" t="s">
        <v>1144</v>
      </c>
      <c r="K13" s="1007" t="s">
        <v>255</v>
      </c>
      <c r="L13" s="1007" t="s">
        <v>1658</v>
      </c>
    </row>
    <row r="14" spans="1:12" s="616" customFormat="1" ht="15.5">
      <c r="A14" s="611">
        <f t="shared" si="2"/>
        <v>10</v>
      </c>
      <c r="B14" s="611">
        <v>1</v>
      </c>
      <c r="C14" s="1005" t="s">
        <v>580</v>
      </c>
      <c r="D14" s="65" t="str">
        <f>IFERROR(VLOOKUP(C14,Foundation!$C$5:$D$554,2,0),"")</f>
        <v>DA+6</v>
      </c>
      <c r="E14" s="732">
        <v>45621</v>
      </c>
      <c r="F14" s="732">
        <v>45630</v>
      </c>
      <c r="G14" s="64" t="s">
        <v>1160</v>
      </c>
      <c r="H14" s="557">
        <f t="shared" si="0"/>
        <v>43.804423999999997</v>
      </c>
      <c r="I14" s="1006">
        <f t="shared" si="1"/>
        <v>4.0811880970015997</v>
      </c>
      <c r="J14" s="614" t="s">
        <v>1143</v>
      </c>
      <c r="K14" s="1007" t="s">
        <v>255</v>
      </c>
      <c r="L14" s="1007" t="s">
        <v>1658</v>
      </c>
    </row>
    <row r="15" spans="1:12" s="616" customFormat="1" ht="15.5">
      <c r="A15" s="611">
        <f t="shared" si="2"/>
        <v>11</v>
      </c>
      <c r="B15" s="611">
        <v>2</v>
      </c>
      <c r="C15" s="1005" t="s">
        <v>583</v>
      </c>
      <c r="D15" s="65" t="str">
        <f>IFERROR(VLOOKUP(C15,Foundation!$C$5:$D$554,2,0),"")</f>
        <v>DA+0</v>
      </c>
      <c r="E15" s="732">
        <v>45622</v>
      </c>
      <c r="F15" s="732">
        <v>45638</v>
      </c>
      <c r="G15" s="64" t="s">
        <v>1161</v>
      </c>
      <c r="H15" s="557">
        <f t="shared" si="0"/>
        <v>36.159755999999994</v>
      </c>
      <c r="I15" s="1006">
        <f t="shared" si="1"/>
        <v>3.3689466109103994</v>
      </c>
      <c r="J15" s="614" t="s">
        <v>1143</v>
      </c>
      <c r="K15" s="1007" t="s">
        <v>255</v>
      </c>
      <c r="L15" s="1007" t="s">
        <v>1658</v>
      </c>
    </row>
    <row r="16" spans="1:12" s="616" customFormat="1" ht="15.5">
      <c r="A16" s="611">
        <f t="shared" si="2"/>
        <v>12</v>
      </c>
      <c r="B16" s="611">
        <v>3</v>
      </c>
      <c r="C16" s="1005" t="s">
        <v>579</v>
      </c>
      <c r="D16" s="65" t="str">
        <f>IFERROR(VLOOKUP(C16,Foundation!$C$5:$D$554,2,0),"")</f>
        <v>DA+1.5</v>
      </c>
      <c r="E16" s="732">
        <v>45631</v>
      </c>
      <c r="F16" s="732">
        <v>45642</v>
      </c>
      <c r="G16" s="64" t="s">
        <v>1160</v>
      </c>
      <c r="H16" s="557">
        <f t="shared" si="0"/>
        <v>37.138323999999997</v>
      </c>
      <c r="I16" s="1006">
        <f t="shared" si="1"/>
        <v>3.4601182257615997</v>
      </c>
      <c r="J16" s="614" t="s">
        <v>1017</v>
      </c>
      <c r="K16" s="1007" t="s">
        <v>255</v>
      </c>
      <c r="L16" s="1007" t="s">
        <v>1658</v>
      </c>
    </row>
    <row r="17" spans="1:12" s="616" customFormat="1" ht="15.5">
      <c r="A17" s="611">
        <f t="shared" si="2"/>
        <v>13</v>
      </c>
      <c r="B17" s="611">
        <v>4</v>
      </c>
      <c r="C17" s="1005" t="s">
        <v>392</v>
      </c>
      <c r="D17" s="65" t="str">
        <f>IFERROR(VLOOKUP(C17,Foundation!$C$5:$D$554,2,0),"")</f>
        <v>DA-3</v>
      </c>
      <c r="E17" s="732">
        <v>45633</v>
      </c>
      <c r="F17" s="732">
        <v>45642</v>
      </c>
      <c r="G17" s="64" t="s">
        <v>1171</v>
      </c>
      <c r="H17" s="557">
        <f t="shared" si="0"/>
        <v>34.789810000000003</v>
      </c>
      <c r="I17" s="1006">
        <f t="shared" si="1"/>
        <v>3.2413109340040003</v>
      </c>
      <c r="J17" s="614" t="s">
        <v>1150</v>
      </c>
      <c r="K17" s="1007" t="s">
        <v>255</v>
      </c>
      <c r="L17" s="1007" t="s">
        <v>1658</v>
      </c>
    </row>
    <row r="18" spans="1:12" s="616" customFormat="1" ht="15.5">
      <c r="A18" s="611">
        <f t="shared" si="2"/>
        <v>14</v>
      </c>
      <c r="B18" s="611">
        <v>5</v>
      </c>
      <c r="C18" s="1005" t="s">
        <v>585</v>
      </c>
      <c r="D18" s="65" t="str">
        <f>IFERROR(VLOOKUP(C18,Foundation!$C$5:$D$554,2,0),"")</f>
        <v>DA+1.5</v>
      </c>
      <c r="E18" s="732">
        <v>45639</v>
      </c>
      <c r="F18" s="732">
        <v>45647</v>
      </c>
      <c r="G18" s="64" t="s">
        <v>1161</v>
      </c>
      <c r="H18" s="557">
        <f t="shared" si="0"/>
        <v>37.138323999999997</v>
      </c>
      <c r="I18" s="1006">
        <f t="shared" si="1"/>
        <v>3.4601182257615997</v>
      </c>
      <c r="J18" s="614" t="s">
        <v>1174</v>
      </c>
      <c r="K18" s="1007" t="s">
        <v>255</v>
      </c>
      <c r="L18" s="1007" t="s">
        <v>1658</v>
      </c>
    </row>
    <row r="19" spans="1:12" s="616" customFormat="1" ht="15.5">
      <c r="A19" s="611">
        <f t="shared" si="2"/>
        <v>15</v>
      </c>
      <c r="B19" s="611">
        <v>6</v>
      </c>
      <c r="C19" s="1005" t="s">
        <v>596</v>
      </c>
      <c r="D19" s="65" t="str">
        <f>IFERROR(VLOOKUP(C19,Foundation!$C$5:$D$554,2,0),"")</f>
        <v>DA+3</v>
      </c>
      <c r="E19" s="732">
        <v>45639</v>
      </c>
      <c r="F19" s="732">
        <v>45648</v>
      </c>
      <c r="G19" s="64" t="s">
        <v>1171</v>
      </c>
      <c r="H19" s="557">
        <f t="shared" si="0"/>
        <v>37.931087999999995</v>
      </c>
      <c r="I19" s="1006">
        <f t="shared" si="1"/>
        <v>3.5339787792191997</v>
      </c>
      <c r="J19" s="614" t="s">
        <v>1084</v>
      </c>
      <c r="K19" s="1007" t="s">
        <v>255</v>
      </c>
      <c r="L19" s="1007" t="s">
        <v>1658</v>
      </c>
    </row>
    <row r="20" spans="1:12" s="616" customFormat="1" ht="15.5">
      <c r="A20" s="611">
        <f t="shared" si="2"/>
        <v>16</v>
      </c>
      <c r="B20" s="611">
        <v>7</v>
      </c>
      <c r="C20" s="1005" t="s">
        <v>498</v>
      </c>
      <c r="D20" s="65" t="str">
        <f>IFERROR(VLOOKUP(C20,Foundation!$C$5:$D$554,2,0),"")</f>
        <v>DA+3</v>
      </c>
      <c r="E20" s="732">
        <v>45643</v>
      </c>
      <c r="F20" s="732">
        <v>45650</v>
      </c>
      <c r="G20" s="64" t="s">
        <v>1171</v>
      </c>
      <c r="H20" s="557">
        <f t="shared" si="0"/>
        <v>37.931087999999995</v>
      </c>
      <c r="I20" s="1006">
        <f t="shared" si="1"/>
        <v>3.5339787792191997</v>
      </c>
      <c r="J20" s="614" t="s">
        <v>1150</v>
      </c>
      <c r="K20" s="1007" t="s">
        <v>255</v>
      </c>
      <c r="L20" s="1007" t="s">
        <v>1658</v>
      </c>
    </row>
    <row r="21" spans="1:12" s="616" customFormat="1" ht="15.5">
      <c r="A21" s="611">
        <f t="shared" si="2"/>
        <v>17</v>
      </c>
      <c r="B21" s="611">
        <v>8</v>
      </c>
      <c r="C21" s="1005" t="s">
        <v>1072</v>
      </c>
      <c r="D21" s="65" t="str">
        <f>IFERROR(VLOOKUP(C21,Foundation!$C$5:$D$554,2,0),"")</f>
        <v>DA+3</v>
      </c>
      <c r="E21" s="732">
        <v>45639</v>
      </c>
      <c r="F21" s="732">
        <v>45651</v>
      </c>
      <c r="G21" s="64" t="s">
        <v>1172</v>
      </c>
      <c r="H21" s="557">
        <f t="shared" si="0"/>
        <v>37.931087999999995</v>
      </c>
      <c r="I21" s="1006">
        <f t="shared" si="1"/>
        <v>3.5339787792191997</v>
      </c>
      <c r="J21" s="614" t="s">
        <v>1173</v>
      </c>
      <c r="K21" s="1007" t="s">
        <v>255</v>
      </c>
      <c r="L21" s="1007" t="s">
        <v>1658</v>
      </c>
    </row>
    <row r="22" spans="1:12" s="616" customFormat="1" ht="15.5">
      <c r="A22" s="611">
        <f t="shared" si="2"/>
        <v>18</v>
      </c>
      <c r="B22" s="611">
        <v>9</v>
      </c>
      <c r="C22" s="1005" t="s">
        <v>478</v>
      </c>
      <c r="D22" s="65" t="str">
        <f>IFERROR(VLOOKUP(C22,Foundation!$C$5:$D$554,2,0),"")</f>
        <v>DA-3</v>
      </c>
      <c r="E22" s="732">
        <v>45641</v>
      </c>
      <c r="F22" s="732">
        <v>45652</v>
      </c>
      <c r="G22" s="64" t="s">
        <v>1167</v>
      </c>
      <c r="H22" s="557">
        <f t="shared" si="0"/>
        <v>34.789810000000003</v>
      </c>
      <c r="I22" s="1006">
        <f t="shared" si="1"/>
        <v>3.2413109340040003</v>
      </c>
      <c r="J22" s="614" t="s">
        <v>1143</v>
      </c>
      <c r="K22" s="1007" t="s">
        <v>255</v>
      </c>
      <c r="L22" s="1007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5" t="s">
        <v>597</v>
      </c>
      <c r="D23" s="65" t="str">
        <f>IFERROR(VLOOKUP(C23,Foundation!$C$5:$D$554,2,0),"")</f>
        <v>DA+6</v>
      </c>
      <c r="E23" s="732">
        <v>45649</v>
      </c>
      <c r="F23" s="732">
        <v>45654</v>
      </c>
      <c r="G23" s="64" t="s">
        <v>1171</v>
      </c>
      <c r="H23" s="557">
        <f t="shared" si="0"/>
        <v>43.804423999999997</v>
      </c>
      <c r="I23" s="1006">
        <f t="shared" si="1"/>
        <v>4.0811880970015997</v>
      </c>
      <c r="J23" s="614" t="s">
        <v>1084</v>
      </c>
      <c r="K23" s="1007" t="s">
        <v>255</v>
      </c>
      <c r="L23" s="1007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5" t="s">
        <v>581</v>
      </c>
      <c r="D24" s="65" t="str">
        <f>IFERROR(VLOOKUP(C24,Foundation!$C$5:$D$554,2,0),"")</f>
        <v>DA+9</v>
      </c>
      <c r="E24" s="732">
        <v>45643</v>
      </c>
      <c r="F24" s="732">
        <v>45655</v>
      </c>
      <c r="G24" s="64" t="s">
        <v>1160</v>
      </c>
      <c r="H24" s="557">
        <f t="shared" si="0"/>
        <v>45.697022000000004</v>
      </c>
      <c r="I24" s="1006">
        <f t="shared" si="1"/>
        <v>4.2575184245048003</v>
      </c>
      <c r="J24" s="614" t="s">
        <v>1017</v>
      </c>
      <c r="K24" s="1007" t="s">
        <v>255</v>
      </c>
      <c r="L24" s="1007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5" t="s">
        <v>586</v>
      </c>
      <c r="D25" s="65" t="str">
        <f>IFERROR(VLOOKUP(C25,Foundation!$C$5:$D$554,2,0),"")</f>
        <v>DA-3</v>
      </c>
      <c r="E25" s="732">
        <v>45648</v>
      </c>
      <c r="F25" s="732">
        <v>45655</v>
      </c>
      <c r="G25" s="64" t="s">
        <v>1161</v>
      </c>
      <c r="H25" s="557">
        <f t="shared" si="0"/>
        <v>34.789810000000003</v>
      </c>
      <c r="I25" s="1006">
        <f t="shared" si="1"/>
        <v>3.2413109340040003</v>
      </c>
      <c r="J25" s="614" t="s">
        <v>1174</v>
      </c>
      <c r="K25" s="1007" t="s">
        <v>255</v>
      </c>
      <c r="L25" s="1007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5" t="s">
        <v>497</v>
      </c>
      <c r="D26" s="65" t="str">
        <f>IFERROR(VLOOKUP(C26,Foundation!$C$5:$D$554,2,0),"")</f>
        <v>DA+3</v>
      </c>
      <c r="E26" s="732">
        <v>45650</v>
      </c>
      <c r="F26" s="732">
        <v>45657</v>
      </c>
      <c r="G26" s="64" t="s">
        <v>1171</v>
      </c>
      <c r="H26" s="557">
        <f t="shared" si="0"/>
        <v>37.931087999999995</v>
      </c>
      <c r="I26" s="1006">
        <f t="shared" si="1"/>
        <v>3.5339787792191997</v>
      </c>
      <c r="J26" s="614" t="s">
        <v>1143</v>
      </c>
      <c r="K26" s="1007" t="s">
        <v>255</v>
      </c>
      <c r="L26" s="1007" t="s">
        <v>1658</v>
      </c>
    </row>
    <row r="27" spans="1:12" s="616" customFormat="1" ht="15.5">
      <c r="A27" s="611">
        <f t="shared" si="2"/>
        <v>23</v>
      </c>
      <c r="B27" s="611">
        <v>1</v>
      </c>
      <c r="C27" s="1005" t="s">
        <v>479</v>
      </c>
      <c r="D27" s="65" t="str">
        <f>IFERROR(VLOOKUP(C27,Foundation!$C$5:$D$554,2,0),"")</f>
        <v>DA+6</v>
      </c>
      <c r="E27" s="732">
        <v>45653</v>
      </c>
      <c r="F27" s="732">
        <v>45660</v>
      </c>
      <c r="G27" s="64" t="s">
        <v>1167</v>
      </c>
      <c r="H27" s="557">
        <f t="shared" si="0"/>
        <v>43.804423999999997</v>
      </c>
      <c r="I27" s="1006">
        <f t="shared" si="1"/>
        <v>4.0811880970015997</v>
      </c>
      <c r="J27" s="614" t="s">
        <v>1187</v>
      </c>
      <c r="K27" s="1007" t="s">
        <v>255</v>
      </c>
      <c r="L27" s="1007" t="s">
        <v>1658</v>
      </c>
    </row>
    <row r="28" spans="1:12" s="616" customFormat="1" ht="15.5">
      <c r="A28" s="611">
        <f t="shared" si="2"/>
        <v>24</v>
      </c>
      <c r="B28" s="611">
        <v>2</v>
      </c>
      <c r="C28" s="1005" t="s">
        <v>600</v>
      </c>
      <c r="D28" s="65" t="str">
        <f>IFERROR(VLOOKUP(C28,Foundation!$C$5:$D$554,2,0),"")</f>
        <v>DA+3</v>
      </c>
      <c r="E28" s="732">
        <v>45650</v>
      </c>
      <c r="F28" s="732">
        <v>45660</v>
      </c>
      <c r="G28" s="64" t="s">
        <v>1172</v>
      </c>
      <c r="H28" s="557">
        <f t="shared" si="0"/>
        <v>37.931087999999995</v>
      </c>
      <c r="I28" s="1006">
        <f t="shared" si="1"/>
        <v>3.5339787792191997</v>
      </c>
      <c r="J28" s="614" t="s">
        <v>1173</v>
      </c>
      <c r="K28" s="1007" t="s">
        <v>255</v>
      </c>
      <c r="L28" s="1007" t="s">
        <v>1658</v>
      </c>
    </row>
    <row r="29" spans="1:12" s="616" customFormat="1" ht="15.5">
      <c r="A29" s="611">
        <f t="shared" si="2"/>
        <v>25</v>
      </c>
      <c r="B29" s="611">
        <v>3</v>
      </c>
      <c r="C29" s="1005" t="s">
        <v>595</v>
      </c>
      <c r="D29" s="65" t="str">
        <f>IFERROR(VLOOKUP(C29,Foundation!$C$5:$D$554,2,0),"")</f>
        <v>DA+6</v>
      </c>
      <c r="E29" s="732">
        <v>45655</v>
      </c>
      <c r="F29" s="732">
        <v>45662</v>
      </c>
      <c r="G29" s="64" t="s">
        <v>1171</v>
      </c>
      <c r="H29" s="557">
        <f t="shared" si="0"/>
        <v>43.804423999999997</v>
      </c>
      <c r="I29" s="1006">
        <f t="shared" si="1"/>
        <v>4.0811880970015997</v>
      </c>
      <c r="J29" s="64" t="s">
        <v>1084</v>
      </c>
      <c r="K29" s="1007" t="s">
        <v>255</v>
      </c>
      <c r="L29" s="1007" t="s">
        <v>1658</v>
      </c>
    </row>
    <row r="30" spans="1:12" s="616" customFormat="1" ht="15.5">
      <c r="A30" s="611">
        <f t="shared" si="2"/>
        <v>26</v>
      </c>
      <c r="B30" s="611">
        <v>4</v>
      </c>
      <c r="C30" s="1005" t="s">
        <v>587</v>
      </c>
      <c r="D30" s="65" t="str">
        <f>IFERROR(VLOOKUP(C30,Foundation!$C$5:$D$554,2,0),"")</f>
        <v>DA+1.5</v>
      </c>
      <c r="E30" s="732">
        <v>45656</v>
      </c>
      <c r="F30" s="732">
        <v>45664</v>
      </c>
      <c r="G30" s="64" t="s">
        <v>1161</v>
      </c>
      <c r="H30" s="557">
        <f t="shared" si="0"/>
        <v>37.138323999999997</v>
      </c>
      <c r="I30" s="1006">
        <f t="shared" si="1"/>
        <v>3.4601182257615997</v>
      </c>
      <c r="J30" s="614" t="s">
        <v>1174</v>
      </c>
      <c r="K30" s="1007" t="s">
        <v>255</v>
      </c>
      <c r="L30" s="1007" t="s">
        <v>1658</v>
      </c>
    </row>
    <row r="31" spans="1:12" s="616" customFormat="1" ht="15.5">
      <c r="A31" s="611">
        <f t="shared" si="2"/>
        <v>27</v>
      </c>
      <c r="B31" s="611">
        <v>5</v>
      </c>
      <c r="C31" s="1005" t="s">
        <v>496</v>
      </c>
      <c r="D31" s="65" t="str">
        <f>IFERROR(VLOOKUP(C31,Foundation!$C$5:$D$554,2,0),"")</f>
        <v>DA+3</v>
      </c>
      <c r="E31" s="732">
        <v>45658</v>
      </c>
      <c r="F31" s="732">
        <v>45665</v>
      </c>
      <c r="G31" s="64" t="s">
        <v>1171</v>
      </c>
      <c r="H31" s="557">
        <f t="shared" si="0"/>
        <v>37.931087999999995</v>
      </c>
      <c r="I31" s="1006">
        <f t="shared" si="1"/>
        <v>3.5339787792191997</v>
      </c>
      <c r="J31" s="64" t="s">
        <v>1143</v>
      </c>
      <c r="K31" s="1007" t="s">
        <v>255</v>
      </c>
      <c r="L31" s="1007" t="s">
        <v>1658</v>
      </c>
    </row>
    <row r="32" spans="1:12" s="616" customFormat="1" ht="15.5">
      <c r="A32" s="611">
        <f t="shared" si="2"/>
        <v>28</v>
      </c>
      <c r="B32" s="611">
        <v>6</v>
      </c>
      <c r="C32" s="1005" t="s">
        <v>582</v>
      </c>
      <c r="D32" s="65" t="str">
        <f>IFERROR(VLOOKUP(C32,Foundation!$C$5:$D$554,2,0),"")</f>
        <v>DA+3</v>
      </c>
      <c r="E32" s="732">
        <v>45656</v>
      </c>
      <c r="F32" s="732">
        <v>45666</v>
      </c>
      <c r="G32" s="64" t="s">
        <v>1160</v>
      </c>
      <c r="H32" s="557">
        <f t="shared" si="0"/>
        <v>37.931087999999995</v>
      </c>
      <c r="I32" s="1006">
        <f t="shared" si="1"/>
        <v>3.5339787792191997</v>
      </c>
      <c r="J32" s="614" t="s">
        <v>1017</v>
      </c>
      <c r="K32" s="1007" t="s">
        <v>255</v>
      </c>
      <c r="L32" s="1007" t="s">
        <v>1658</v>
      </c>
    </row>
    <row r="33" spans="1:15" s="616" customFormat="1" ht="15.5">
      <c r="A33" s="611">
        <f t="shared" si="2"/>
        <v>29</v>
      </c>
      <c r="B33" s="611">
        <v>7</v>
      </c>
      <c r="C33" s="1005" t="s">
        <v>396</v>
      </c>
      <c r="D33" s="65" t="str">
        <f>IFERROR(VLOOKUP(C33,Foundation!$C$5:$D$554,2,0),"")</f>
        <v>DA+9</v>
      </c>
      <c r="E33" s="732">
        <v>45661</v>
      </c>
      <c r="F33" s="732">
        <v>45666</v>
      </c>
      <c r="G33" s="64" t="s">
        <v>1167</v>
      </c>
      <c r="H33" s="557">
        <f t="shared" si="0"/>
        <v>45.697022000000004</v>
      </c>
      <c r="I33" s="1006">
        <f t="shared" si="1"/>
        <v>4.2575184245048003</v>
      </c>
      <c r="J33" s="614" t="s">
        <v>1187</v>
      </c>
      <c r="K33" s="1007" t="s">
        <v>255</v>
      </c>
      <c r="L33" s="1007" t="s">
        <v>1658</v>
      </c>
    </row>
    <row r="34" spans="1:15" s="616" customFormat="1" ht="15.5">
      <c r="A34" s="1307">
        <f t="shared" si="2"/>
        <v>30</v>
      </c>
      <c r="B34" s="1307">
        <v>8</v>
      </c>
      <c r="C34" s="1308" t="s">
        <v>1073</v>
      </c>
      <c r="D34" s="1307" t="str">
        <f>IFERROR(VLOOKUP(C34,Foundation!$C$5:$D$554,2,0),"")</f>
        <v>DA+9</v>
      </c>
      <c r="E34" s="1309">
        <v>45661</v>
      </c>
      <c r="F34" s="1309">
        <v>45668</v>
      </c>
      <c r="G34" s="1310" t="s">
        <v>1172</v>
      </c>
      <c r="H34" s="1311">
        <v>45.697000000000003</v>
      </c>
      <c r="I34" s="1312">
        <f t="shared" si="1"/>
        <v>4.2575184245048003</v>
      </c>
      <c r="J34" s="1310" t="s">
        <v>1173</v>
      </c>
      <c r="K34" s="1313" t="s">
        <v>255</v>
      </c>
      <c r="L34" s="1313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5" t="s">
        <v>594</v>
      </c>
      <c r="D35" s="65" t="str">
        <f>IFERROR(VLOOKUP(C35,Foundation!$C$5:$D$554,2,0),"")</f>
        <v>DA+9</v>
      </c>
      <c r="E35" s="732">
        <v>45663</v>
      </c>
      <c r="F35" s="732">
        <v>45670</v>
      </c>
      <c r="G35" s="64" t="s">
        <v>1171</v>
      </c>
      <c r="H35" s="557">
        <f t="shared" ref="H35:H98" si="3">VLOOKUP(D35,$D$316:$I$345,6,0)</f>
        <v>45.697022000000004</v>
      </c>
      <c r="I35" s="1006">
        <f t="shared" si="1"/>
        <v>4.2575184245048003</v>
      </c>
      <c r="J35" s="64" t="s">
        <v>1084</v>
      </c>
      <c r="K35" s="1007" t="s">
        <v>255</v>
      </c>
      <c r="L35" s="1007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5" t="s">
        <v>397</v>
      </c>
      <c r="D36" s="65" t="str">
        <f>IFERROR(VLOOKUP(C36,Foundation!$C$5:$D$554,2,0),"")</f>
        <v>DA+3</v>
      </c>
      <c r="E36" s="732">
        <v>45667</v>
      </c>
      <c r="F36" s="732">
        <v>45672</v>
      </c>
      <c r="G36" s="64" t="s">
        <v>1167</v>
      </c>
      <c r="H36" s="557">
        <f t="shared" si="3"/>
        <v>37.931087999999995</v>
      </c>
      <c r="I36" s="1006">
        <f t="shared" si="1"/>
        <v>3.5339787792191997</v>
      </c>
      <c r="J36" s="64" t="s">
        <v>1187</v>
      </c>
      <c r="K36" s="1007" t="s">
        <v>255</v>
      </c>
      <c r="L36" s="1007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5" t="s">
        <v>495</v>
      </c>
      <c r="D37" s="65" t="str">
        <f>IFERROR(VLOOKUP(C37,Foundation!$C$5:$D$554,2,0),"")</f>
        <v>DA+3</v>
      </c>
      <c r="E37" s="732">
        <v>45665</v>
      </c>
      <c r="F37" s="732">
        <v>45673</v>
      </c>
      <c r="G37" s="64" t="s">
        <v>1171</v>
      </c>
      <c r="H37" s="557">
        <f t="shared" si="3"/>
        <v>37.931087999999995</v>
      </c>
      <c r="I37" s="1006">
        <f t="shared" si="1"/>
        <v>3.5339787792191997</v>
      </c>
      <c r="J37" s="64" t="s">
        <v>1143</v>
      </c>
      <c r="K37" s="1007" t="s">
        <v>255</v>
      </c>
      <c r="L37" s="1007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5" t="s">
        <v>590</v>
      </c>
      <c r="D38" s="65" t="str">
        <f>IFERROR(VLOOKUP(C38,Foundation!$C$5:$D$554,2,0),"")</f>
        <v>DA+6</v>
      </c>
      <c r="E38" s="732">
        <v>45664</v>
      </c>
      <c r="F38" s="732">
        <v>45676</v>
      </c>
      <c r="G38" s="64" t="s">
        <v>1161</v>
      </c>
      <c r="H38" s="557">
        <f t="shared" si="3"/>
        <v>43.804423999999997</v>
      </c>
      <c r="I38" s="1006">
        <f t="shared" si="1"/>
        <v>4.0811880970015997</v>
      </c>
      <c r="J38" s="64" t="s">
        <v>1174</v>
      </c>
      <c r="K38" s="1007" t="s">
        <v>255</v>
      </c>
      <c r="L38" s="1007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5" t="s">
        <v>593</v>
      </c>
      <c r="D39" s="65" t="str">
        <f>IFERROR(VLOOKUP(C39,Foundation!$C$5:$D$554,2,0),"")</f>
        <v>DA+9</v>
      </c>
      <c r="E39" s="732">
        <v>45671</v>
      </c>
      <c r="F39" s="732">
        <v>45676</v>
      </c>
      <c r="G39" s="64" t="s">
        <v>1171</v>
      </c>
      <c r="H39" s="557">
        <f t="shared" si="3"/>
        <v>45.697022000000004</v>
      </c>
      <c r="I39" s="1006">
        <f t="shared" si="1"/>
        <v>4.2575184245048003</v>
      </c>
      <c r="J39" s="64" t="s">
        <v>1084</v>
      </c>
      <c r="K39" s="1007" t="s">
        <v>255</v>
      </c>
      <c r="L39" s="1007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5" t="s">
        <v>398</v>
      </c>
      <c r="D40" s="65" t="str">
        <f>IFERROR(VLOOKUP(C40,Foundation!$C$5:$D$554,2,0),"")</f>
        <v>DA+3</v>
      </c>
      <c r="E40" s="732">
        <v>45673</v>
      </c>
      <c r="F40" s="732">
        <v>45677</v>
      </c>
      <c r="G40" s="64" t="s">
        <v>1167</v>
      </c>
      <c r="H40" s="557">
        <f t="shared" si="3"/>
        <v>37.931087999999995</v>
      </c>
      <c r="I40" s="1006">
        <f t="shared" si="1"/>
        <v>3.5339787792191997</v>
      </c>
      <c r="J40" s="64" t="s">
        <v>1187</v>
      </c>
      <c r="K40" s="1007" t="s">
        <v>255</v>
      </c>
      <c r="L40" s="1007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5" t="s">
        <v>578</v>
      </c>
      <c r="D41" s="65" t="str">
        <f>IFERROR(VLOOKUP(C41,Foundation!$C$5:$D$554,2,0),"")</f>
        <v>DA+9</v>
      </c>
      <c r="E41" s="732">
        <v>45667</v>
      </c>
      <c r="F41" s="732">
        <v>45678</v>
      </c>
      <c r="G41" s="64" t="s">
        <v>1160</v>
      </c>
      <c r="H41" s="557">
        <f t="shared" si="3"/>
        <v>45.697022000000004</v>
      </c>
      <c r="I41" s="1006">
        <f t="shared" si="1"/>
        <v>4.2575184245048003</v>
      </c>
      <c r="J41" s="614" t="s">
        <v>1017</v>
      </c>
      <c r="K41" s="1007" t="s">
        <v>255</v>
      </c>
      <c r="L41" s="1007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5" t="s">
        <v>606</v>
      </c>
      <c r="D42" s="65" t="str">
        <f>IFERROR(VLOOKUP(C42,Foundation!$C$5:$D$554,2,0),"")</f>
        <v>DA+9</v>
      </c>
      <c r="E42" s="732">
        <v>45668</v>
      </c>
      <c r="F42" s="732">
        <v>45679</v>
      </c>
      <c r="G42" s="64" t="s">
        <v>1172</v>
      </c>
      <c r="H42" s="557">
        <f t="shared" si="3"/>
        <v>45.697022000000004</v>
      </c>
      <c r="I42" s="1006">
        <f t="shared" si="1"/>
        <v>4.2575184245048003</v>
      </c>
      <c r="J42" s="64" t="s">
        <v>1173</v>
      </c>
      <c r="K42" s="1007" t="s">
        <v>255</v>
      </c>
      <c r="L42" s="1007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5" t="s">
        <v>494</v>
      </c>
      <c r="D43" s="65" t="str">
        <f>IFERROR(VLOOKUP(C43,Foundation!$C$5:$D$554,2,0),"")</f>
        <v>DA+1.5</v>
      </c>
      <c r="E43" s="732">
        <v>45674</v>
      </c>
      <c r="F43" s="732">
        <v>45679</v>
      </c>
      <c r="G43" s="64" t="s">
        <v>1171</v>
      </c>
      <c r="H43" s="557">
        <f t="shared" si="3"/>
        <v>37.138323999999997</v>
      </c>
      <c r="I43" s="1006">
        <f t="shared" si="1"/>
        <v>3.4601182257615997</v>
      </c>
      <c r="J43" s="64" t="s">
        <v>1143</v>
      </c>
      <c r="K43" s="1007" t="s">
        <v>255</v>
      </c>
      <c r="L43" s="1007" t="s">
        <v>1658</v>
      </c>
    </row>
    <row r="44" spans="1:15" s="311" customFormat="1" ht="15.5">
      <c r="A44" s="611">
        <f t="shared" si="2"/>
        <v>40</v>
      </c>
      <c r="B44" s="65">
        <v>18</v>
      </c>
      <c r="C44" s="1005" t="s">
        <v>598</v>
      </c>
      <c r="D44" s="65" t="str">
        <f>IFERROR(VLOOKUP(C44,Foundation!$C$5:$D$554,2,0),"")</f>
        <v>DA+1.5</v>
      </c>
      <c r="E44" s="732">
        <v>45674</v>
      </c>
      <c r="F44" s="732">
        <v>45681</v>
      </c>
      <c r="G44" s="64" t="s">
        <v>1171</v>
      </c>
      <c r="H44" s="557">
        <f t="shared" si="3"/>
        <v>37.138323999999997</v>
      </c>
      <c r="I44" s="1006">
        <f t="shared" si="1"/>
        <v>3.4601182257615997</v>
      </c>
      <c r="J44" s="64" t="s">
        <v>1084</v>
      </c>
      <c r="K44" s="1007" t="s">
        <v>255</v>
      </c>
      <c r="L44" s="1007" t="s">
        <v>1658</v>
      </c>
    </row>
    <row r="45" spans="1:15" s="311" customFormat="1" ht="15.5">
      <c r="A45" s="611">
        <f t="shared" si="2"/>
        <v>41</v>
      </c>
      <c r="B45" s="65">
        <v>19</v>
      </c>
      <c r="C45" s="1005" t="s">
        <v>399</v>
      </c>
      <c r="D45" s="65" t="str">
        <f>IFERROR(VLOOKUP(C45,Foundation!$C$5:$D$554,2,0),"")</f>
        <v>DA+9</v>
      </c>
      <c r="E45" s="732">
        <f>F40</f>
        <v>45677</v>
      </c>
      <c r="F45" s="732">
        <v>45682</v>
      </c>
      <c r="G45" s="64" t="s">
        <v>1167</v>
      </c>
      <c r="H45" s="557">
        <f t="shared" si="3"/>
        <v>45.697022000000004</v>
      </c>
      <c r="I45" s="1006">
        <f t="shared" si="1"/>
        <v>4.2575184245048003</v>
      </c>
      <c r="J45" s="64" t="s">
        <v>1187</v>
      </c>
      <c r="K45" s="1007" t="s">
        <v>255</v>
      </c>
      <c r="L45" s="1007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5" t="s">
        <v>577</v>
      </c>
      <c r="D46" s="65" t="str">
        <f>IFERROR(VLOOKUP(C46,Foundation!$C$5:$D$554,2,0),"")</f>
        <v>DA+9</v>
      </c>
      <c r="E46" s="732">
        <f>F41</f>
        <v>45678</v>
      </c>
      <c r="F46" s="732">
        <v>45686</v>
      </c>
      <c r="G46" s="64" t="s">
        <v>1160</v>
      </c>
      <c r="H46" s="557">
        <f t="shared" si="3"/>
        <v>45.697022000000004</v>
      </c>
      <c r="I46" s="1006">
        <f t="shared" si="1"/>
        <v>4.2575184245048003</v>
      </c>
      <c r="J46" s="614" t="s">
        <v>1017</v>
      </c>
      <c r="K46" s="1007" t="s">
        <v>255</v>
      </c>
      <c r="L46" s="1007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5" t="s">
        <v>611</v>
      </c>
      <c r="D47" s="65" t="str">
        <f>IFERROR(VLOOKUP(C47,Foundation!$C$5:$D$554,2,0),"")</f>
        <v>DA+3</v>
      </c>
      <c r="E47" s="732">
        <v>45681</v>
      </c>
      <c r="F47" s="732">
        <v>45686</v>
      </c>
      <c r="G47" s="64" t="s">
        <v>1171</v>
      </c>
      <c r="H47" s="557">
        <f t="shared" si="3"/>
        <v>37.931087999999995</v>
      </c>
      <c r="I47" s="1006">
        <f t="shared" si="1"/>
        <v>3.5339787792191997</v>
      </c>
      <c r="J47" s="614" t="s">
        <v>1084</v>
      </c>
      <c r="K47" s="1007" t="s">
        <v>255</v>
      </c>
      <c r="L47" s="1007" t="s">
        <v>1658</v>
      </c>
    </row>
    <row r="48" spans="1:15" s="311" customFormat="1" ht="15.5">
      <c r="A48" s="611">
        <f t="shared" si="2"/>
        <v>44</v>
      </c>
      <c r="B48" s="65">
        <v>22</v>
      </c>
      <c r="C48" s="1005" t="s">
        <v>400</v>
      </c>
      <c r="D48" s="65" t="str">
        <f>IFERROR(VLOOKUP(C48,Foundation!$C$5:$D$554,2,0),"")</f>
        <v>DA+3</v>
      </c>
      <c r="E48" s="732">
        <v>45682</v>
      </c>
      <c r="F48" s="732">
        <v>45687</v>
      </c>
      <c r="G48" s="64" t="s">
        <v>1199</v>
      </c>
      <c r="H48" s="557">
        <f t="shared" si="3"/>
        <v>37.931087999999995</v>
      </c>
      <c r="I48" s="1006">
        <f t="shared" si="1"/>
        <v>3.5339787792191997</v>
      </c>
      <c r="J48" s="64" t="s">
        <v>1187</v>
      </c>
      <c r="K48" s="1007" t="s">
        <v>255</v>
      </c>
      <c r="L48" s="1007" t="s">
        <v>1658</v>
      </c>
    </row>
    <row r="49" spans="1:12" s="311" customFormat="1" ht="15.5">
      <c r="A49" s="611">
        <f t="shared" si="2"/>
        <v>45</v>
      </c>
      <c r="B49" s="65">
        <v>23</v>
      </c>
      <c r="C49" s="1005" t="s">
        <v>607</v>
      </c>
      <c r="D49" s="65" t="str">
        <f>IFERROR(VLOOKUP(C49,Foundation!$C$5:$D$554,2,0),"")</f>
        <v>DA+3</v>
      </c>
      <c r="E49" s="732">
        <f>F42</f>
        <v>45679</v>
      </c>
      <c r="F49" s="732">
        <v>45687</v>
      </c>
      <c r="G49" s="64" t="s">
        <v>1172</v>
      </c>
      <c r="H49" s="557">
        <f t="shared" si="3"/>
        <v>37.931087999999995</v>
      </c>
      <c r="I49" s="1006">
        <f t="shared" si="1"/>
        <v>3.5339787792191997</v>
      </c>
      <c r="J49" s="64" t="s">
        <v>1173</v>
      </c>
      <c r="K49" s="1007" t="s">
        <v>255</v>
      </c>
      <c r="L49" s="1007" t="s">
        <v>1658</v>
      </c>
    </row>
    <row r="50" spans="1:12" s="311" customFormat="1" ht="15.5">
      <c r="A50" s="611">
        <f t="shared" si="2"/>
        <v>46</v>
      </c>
      <c r="B50" s="65">
        <v>24</v>
      </c>
      <c r="C50" s="1005" t="s">
        <v>493</v>
      </c>
      <c r="D50" s="65" t="str">
        <f>IFERROR(VLOOKUP(C50,Foundation!$C$5:$D$554,2,0),"")</f>
        <v>DB1+6</v>
      </c>
      <c r="E50" s="732">
        <f>F43</f>
        <v>45679</v>
      </c>
      <c r="F50" s="732">
        <v>45688</v>
      </c>
      <c r="G50" s="64" t="s">
        <v>1171</v>
      </c>
      <c r="H50" s="557">
        <f t="shared" si="3"/>
        <v>65.027778999999995</v>
      </c>
      <c r="I50" s="1006">
        <f t="shared" si="1"/>
        <v>6.0585341249835993</v>
      </c>
      <c r="J50" s="64" t="s">
        <v>1143</v>
      </c>
      <c r="K50" s="1007" t="s">
        <v>255</v>
      </c>
      <c r="L50" s="1007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5" t="s">
        <v>166</v>
      </c>
      <c r="D51" s="65" t="str">
        <f>IFERROR(VLOOKUP(C51,Foundation!$C$5:$D$554,2,0),"")</f>
        <v>DB1+6</v>
      </c>
      <c r="E51" s="732">
        <v>45674</v>
      </c>
      <c r="F51" s="732">
        <v>45688</v>
      </c>
      <c r="G51" s="64" t="s">
        <v>1160</v>
      </c>
      <c r="H51" s="557">
        <f t="shared" si="3"/>
        <v>65.027778999999995</v>
      </c>
      <c r="I51" s="1006">
        <f t="shared" si="1"/>
        <v>6.0585341249835993</v>
      </c>
      <c r="J51" s="614" t="s">
        <v>1174</v>
      </c>
      <c r="K51" s="1007" t="s">
        <v>255</v>
      </c>
      <c r="L51" s="1007" t="s">
        <v>1658</v>
      </c>
    </row>
    <row r="52" spans="1:12" s="311" customFormat="1" ht="15.5">
      <c r="A52" s="611">
        <f t="shared" si="2"/>
        <v>48</v>
      </c>
      <c r="B52" s="65">
        <v>1</v>
      </c>
      <c r="C52" s="1005" t="s">
        <v>401</v>
      </c>
      <c r="D52" s="65" t="str">
        <f>IFERROR(VLOOKUP(C52,Foundation!$C$5:$D$554,2,0),"")</f>
        <v>DA+0</v>
      </c>
      <c r="E52" s="732">
        <v>45687</v>
      </c>
      <c r="F52" s="732">
        <v>45691</v>
      </c>
      <c r="G52" s="64" t="s">
        <v>1199</v>
      </c>
      <c r="H52" s="557">
        <f t="shared" si="3"/>
        <v>36.159755999999994</v>
      </c>
      <c r="I52" s="773">
        <f t="shared" si="1"/>
        <v>3.3689466109103994</v>
      </c>
      <c r="J52" s="64" t="s">
        <v>1187</v>
      </c>
      <c r="K52" s="1010" t="s">
        <v>255</v>
      </c>
      <c r="L52" s="1007" t="s">
        <v>1658</v>
      </c>
    </row>
    <row r="53" spans="1:12" s="616" customFormat="1" ht="15.5">
      <c r="A53" s="611">
        <f t="shared" si="2"/>
        <v>49</v>
      </c>
      <c r="B53" s="611">
        <v>2</v>
      </c>
      <c r="C53" s="1005" t="s">
        <v>614</v>
      </c>
      <c r="D53" s="65" t="str">
        <f>IFERROR(VLOOKUP(C53,Foundation!$C$5:$D$554,2,0),"")</f>
        <v>DA+6</v>
      </c>
      <c r="E53" s="732">
        <v>45686</v>
      </c>
      <c r="F53" s="732">
        <v>45692</v>
      </c>
      <c r="G53" s="64" t="s">
        <v>1167</v>
      </c>
      <c r="H53" s="557">
        <f t="shared" si="3"/>
        <v>43.804423999999997</v>
      </c>
      <c r="I53" s="1006">
        <f t="shared" si="1"/>
        <v>4.0811880970015997</v>
      </c>
      <c r="J53" s="614" t="s">
        <v>1084</v>
      </c>
      <c r="K53" s="1007" t="s">
        <v>255</v>
      </c>
      <c r="L53" s="1007" t="s">
        <v>1658</v>
      </c>
    </row>
    <row r="54" spans="1:12" s="616" customFormat="1" ht="15.5">
      <c r="A54" s="611">
        <f t="shared" si="2"/>
        <v>50</v>
      </c>
      <c r="B54" s="611">
        <v>3</v>
      </c>
      <c r="C54" s="1005" t="s">
        <v>779</v>
      </c>
      <c r="D54" s="65" t="str">
        <f>IFERROR(VLOOKUP(C54,Foundation!$C$5:$D$554,2,0),"")</f>
        <v>DA+1.5</v>
      </c>
      <c r="E54" s="732">
        <v>45686</v>
      </c>
      <c r="F54" s="732">
        <v>45695</v>
      </c>
      <c r="G54" s="64" t="s">
        <v>1172</v>
      </c>
      <c r="H54" s="557">
        <f t="shared" si="3"/>
        <v>37.138323999999997</v>
      </c>
      <c r="I54" s="1006">
        <f t="shared" si="1"/>
        <v>3.4601182257615997</v>
      </c>
      <c r="J54" s="614" t="s">
        <v>1173</v>
      </c>
      <c r="K54" s="1007" t="s">
        <v>255</v>
      </c>
      <c r="L54" s="1007" t="s">
        <v>1658</v>
      </c>
    </row>
    <row r="55" spans="1:12" s="311" customFormat="1" ht="15.5">
      <c r="A55" s="611">
        <f t="shared" si="2"/>
        <v>51</v>
      </c>
      <c r="B55" s="65">
        <v>4</v>
      </c>
      <c r="C55" s="1005" t="s">
        <v>572</v>
      </c>
      <c r="D55" s="65" t="str">
        <f>IFERROR(VLOOKUP(C55,Foundation!$C$5:$D$554,2,0),"")</f>
        <v>DA+6</v>
      </c>
      <c r="E55" s="732">
        <v>45686</v>
      </c>
      <c r="F55" s="732">
        <v>45696</v>
      </c>
      <c r="G55" s="64" t="s">
        <v>1161</v>
      </c>
      <c r="H55" s="557">
        <f t="shared" si="3"/>
        <v>43.804423999999997</v>
      </c>
      <c r="I55" s="773">
        <f t="shared" si="1"/>
        <v>4.0811880970015997</v>
      </c>
      <c r="J55" s="64" t="s">
        <v>1017</v>
      </c>
      <c r="K55" s="1010" t="s">
        <v>255</v>
      </c>
      <c r="L55" s="1007" t="s">
        <v>1658</v>
      </c>
    </row>
    <row r="56" spans="1:12" s="311" customFormat="1" ht="15.5">
      <c r="A56" s="611">
        <f t="shared" si="2"/>
        <v>52</v>
      </c>
      <c r="B56" s="65">
        <v>5</v>
      </c>
      <c r="C56" s="1005" t="s">
        <v>393</v>
      </c>
      <c r="D56" s="65" t="str">
        <f>IFERROR(VLOOKUP(C56,Foundation!$C$5:$D$554,2,0),"")</f>
        <v>DA+6</v>
      </c>
      <c r="E56" s="732">
        <v>45691</v>
      </c>
      <c r="F56" s="732">
        <v>45696</v>
      </c>
      <c r="G56" s="64" t="s">
        <v>1199</v>
      </c>
      <c r="H56" s="557">
        <f t="shared" si="3"/>
        <v>43.804423999999997</v>
      </c>
      <c r="I56" s="773">
        <f t="shared" si="1"/>
        <v>4.0811880970015997</v>
      </c>
      <c r="J56" s="64" t="s">
        <v>1187</v>
      </c>
      <c r="K56" s="1010" t="s">
        <v>255</v>
      </c>
      <c r="L56" s="1007" t="s">
        <v>1658</v>
      </c>
    </row>
    <row r="57" spans="1:12" s="311" customFormat="1" ht="15.5">
      <c r="A57" s="611">
        <f t="shared" si="2"/>
        <v>53</v>
      </c>
      <c r="B57" s="65">
        <v>6</v>
      </c>
      <c r="C57" s="1005" t="s">
        <v>483</v>
      </c>
      <c r="D57" s="65" t="str">
        <f>IFERROR(VLOOKUP(C57,Foundation!$C$5:$D$554,2,0),"")</f>
        <v>DA-1.5</v>
      </c>
      <c r="E57" s="732">
        <v>45688</v>
      </c>
      <c r="F57" s="732">
        <v>45698</v>
      </c>
      <c r="G57" s="64" t="s">
        <v>1171</v>
      </c>
      <c r="H57" s="557">
        <f t="shared" si="3"/>
        <v>35.601761999999994</v>
      </c>
      <c r="I57" s="773">
        <f t="shared" si="1"/>
        <v>3.3169592027207995</v>
      </c>
      <c r="J57" s="64" t="s">
        <v>1143</v>
      </c>
      <c r="K57" s="1010" t="s">
        <v>255</v>
      </c>
      <c r="L57" s="1007" t="s">
        <v>1658</v>
      </c>
    </row>
    <row r="58" spans="1:12" s="616" customFormat="1" ht="15.5">
      <c r="A58" s="611">
        <f t="shared" si="2"/>
        <v>54</v>
      </c>
      <c r="B58" s="611">
        <v>7</v>
      </c>
      <c r="C58" s="1005" t="s">
        <v>612</v>
      </c>
      <c r="D58" s="65" t="str">
        <f>IFERROR(VLOOKUP(C58,Foundation!$C$5:$D$554,2,0),"")</f>
        <v>DA+1.5</v>
      </c>
      <c r="E58" s="732">
        <v>45693</v>
      </c>
      <c r="F58" s="732">
        <v>45698</v>
      </c>
      <c r="G58" s="64" t="s">
        <v>1167</v>
      </c>
      <c r="H58" s="557">
        <f t="shared" si="3"/>
        <v>37.138323999999997</v>
      </c>
      <c r="I58" s="1006">
        <f t="shared" si="1"/>
        <v>3.4601182257615997</v>
      </c>
      <c r="J58" s="614" t="s">
        <v>1084</v>
      </c>
      <c r="K58" s="1007" t="s">
        <v>255</v>
      </c>
      <c r="L58" s="1007" t="s">
        <v>1658</v>
      </c>
    </row>
    <row r="59" spans="1:12" s="311" customFormat="1" ht="15.5">
      <c r="A59" s="611">
        <f t="shared" si="2"/>
        <v>55</v>
      </c>
      <c r="B59" s="65">
        <v>8</v>
      </c>
      <c r="C59" s="1005" t="s">
        <v>262</v>
      </c>
      <c r="D59" s="65" t="str">
        <f>IFERROR(VLOOKUP(C59,Foundation!$C$5:$D$554,2,0),"")</f>
        <v>DB1+0</v>
      </c>
      <c r="E59" s="732">
        <v>45697</v>
      </c>
      <c r="F59" s="732">
        <v>45702</v>
      </c>
      <c r="G59" s="64" t="s">
        <v>1199</v>
      </c>
      <c r="H59" s="557">
        <f t="shared" si="3"/>
        <v>55.450851000000007</v>
      </c>
      <c r="I59" s="773">
        <f t="shared" si="1"/>
        <v>5.1662670663084009</v>
      </c>
      <c r="J59" s="64" t="s">
        <v>1187</v>
      </c>
      <c r="K59" s="1010" t="s">
        <v>255</v>
      </c>
      <c r="L59" s="1007" t="s">
        <v>1658</v>
      </c>
    </row>
    <row r="60" spans="1:12" s="616" customFormat="1" ht="15.5">
      <c r="A60" s="611">
        <f t="shared" si="2"/>
        <v>56</v>
      </c>
      <c r="B60" s="611">
        <v>9</v>
      </c>
      <c r="C60" s="1005" t="s">
        <v>613</v>
      </c>
      <c r="D60" s="65" t="str">
        <f>IFERROR(VLOOKUP(C60,Foundation!$C$5:$D$554,2,0),"")</f>
        <v>DA+3</v>
      </c>
      <c r="E60" s="732">
        <v>45699</v>
      </c>
      <c r="F60" s="732">
        <v>45703</v>
      </c>
      <c r="G60" s="64" t="s">
        <v>1167</v>
      </c>
      <c r="H60" s="557">
        <f t="shared" si="3"/>
        <v>37.931087999999995</v>
      </c>
      <c r="I60" s="1006">
        <f t="shared" si="1"/>
        <v>3.5339787792191997</v>
      </c>
      <c r="J60" s="614" t="s">
        <v>1084</v>
      </c>
      <c r="K60" s="1007" t="s">
        <v>255</v>
      </c>
      <c r="L60" s="1007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5" t="s">
        <v>778</v>
      </c>
      <c r="D61" s="65" t="str">
        <f>IFERROR(VLOOKUP(C61,Foundation!$C$5:$D$554,2,0),"")</f>
        <v>DA+3</v>
      </c>
      <c r="E61" s="732">
        <v>45696</v>
      </c>
      <c r="F61" s="732">
        <v>45704</v>
      </c>
      <c r="G61" s="64" t="s">
        <v>1172</v>
      </c>
      <c r="H61" s="557">
        <f t="shared" si="3"/>
        <v>37.931087999999995</v>
      </c>
      <c r="I61" s="1006">
        <f t="shared" si="1"/>
        <v>3.5339787792191997</v>
      </c>
      <c r="J61" s="614" t="s">
        <v>1173</v>
      </c>
      <c r="K61" s="1007" t="s">
        <v>255</v>
      </c>
      <c r="L61" s="1007" t="s">
        <v>1658</v>
      </c>
    </row>
    <row r="62" spans="1:12" s="311" customFormat="1" ht="15.5">
      <c r="A62" s="611">
        <f t="shared" si="2"/>
        <v>58</v>
      </c>
      <c r="B62" s="65">
        <v>11</v>
      </c>
      <c r="C62" s="1005" t="s">
        <v>571</v>
      </c>
      <c r="D62" s="65" t="str">
        <f>IFERROR(VLOOKUP(C62,Foundation!$C$5:$D$554,2,0),"")</f>
        <v>DA+0</v>
      </c>
      <c r="E62" s="732">
        <v>45688</v>
      </c>
      <c r="F62" s="732">
        <v>45706</v>
      </c>
      <c r="G62" s="64" t="s">
        <v>1160</v>
      </c>
      <c r="H62" s="557">
        <f t="shared" si="3"/>
        <v>36.159755999999994</v>
      </c>
      <c r="I62" s="773">
        <f t="shared" si="1"/>
        <v>3.3689466109103994</v>
      </c>
      <c r="J62" s="64" t="s">
        <v>1174</v>
      </c>
      <c r="K62" s="1010" t="s">
        <v>255</v>
      </c>
      <c r="L62" s="1007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5" t="s">
        <v>617</v>
      </c>
      <c r="D63" s="65" t="str">
        <f>IFERROR(VLOOKUP(C63,Foundation!$C$5:$D$554,2,0),"")</f>
        <v>DA+0</v>
      </c>
      <c r="E63" s="732">
        <v>45703</v>
      </c>
      <c r="F63" s="732">
        <v>45706</v>
      </c>
      <c r="G63" s="64" t="s">
        <v>1167</v>
      </c>
      <c r="H63" s="557">
        <f t="shared" si="3"/>
        <v>36.159755999999994</v>
      </c>
      <c r="I63" s="1006">
        <f t="shared" si="1"/>
        <v>3.3689466109103994</v>
      </c>
      <c r="J63" s="614" t="s">
        <v>1084</v>
      </c>
      <c r="K63" s="1007" t="s">
        <v>255</v>
      </c>
      <c r="L63" s="1007" t="s">
        <v>1658</v>
      </c>
    </row>
    <row r="64" spans="1:12" s="311" customFormat="1" ht="15.5">
      <c r="A64" s="611">
        <f t="shared" si="2"/>
        <v>60</v>
      </c>
      <c r="B64" s="65">
        <v>13</v>
      </c>
      <c r="C64" s="1005" t="s">
        <v>482</v>
      </c>
      <c r="D64" s="65" t="str">
        <f>IFERROR(VLOOKUP(C64,Foundation!$C$5:$D$554,2,0),"")</f>
        <v>DA+6</v>
      </c>
      <c r="E64" s="732">
        <v>45699</v>
      </c>
      <c r="F64" s="732">
        <v>45707</v>
      </c>
      <c r="G64" s="64" t="s">
        <v>1171</v>
      </c>
      <c r="H64" s="557">
        <f t="shared" si="3"/>
        <v>43.804423999999997</v>
      </c>
      <c r="I64" s="773">
        <f t="shared" si="1"/>
        <v>4.0811880970015997</v>
      </c>
      <c r="J64" s="64" t="s">
        <v>1143</v>
      </c>
      <c r="K64" s="1010" t="s">
        <v>255</v>
      </c>
      <c r="L64" s="1007" t="s">
        <v>1658</v>
      </c>
    </row>
    <row r="65" spans="1:12" s="311" customFormat="1" ht="15.5">
      <c r="A65" s="611">
        <f t="shared" si="2"/>
        <v>61</v>
      </c>
      <c r="B65" s="65">
        <v>14</v>
      </c>
      <c r="C65" s="1005" t="s">
        <v>394</v>
      </c>
      <c r="D65" s="65" t="str">
        <f>IFERROR(VLOOKUP(C65,Foundation!$C$5:$D$554,2,0),"")</f>
        <v>DA+9</v>
      </c>
      <c r="E65" s="732">
        <v>45702</v>
      </c>
      <c r="F65" s="732">
        <v>45707</v>
      </c>
      <c r="G65" s="64" t="s">
        <v>1199</v>
      </c>
      <c r="H65" s="557">
        <f t="shared" si="3"/>
        <v>45.697022000000004</v>
      </c>
      <c r="I65" s="773">
        <f t="shared" si="1"/>
        <v>4.2575184245048003</v>
      </c>
      <c r="J65" s="64" t="s">
        <v>1187</v>
      </c>
      <c r="K65" s="1010" t="s">
        <v>255</v>
      </c>
      <c r="L65" s="1007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5" t="s">
        <v>71</v>
      </c>
      <c r="D66" s="65" t="str">
        <f>IFERROR(VLOOKUP(C66,Foundation!$C$5:$D$554,2,0),"")</f>
        <v>DB2+0</v>
      </c>
      <c r="E66" s="732">
        <v>45697</v>
      </c>
      <c r="F66" s="732">
        <v>45711</v>
      </c>
      <c r="G66" s="64" t="s">
        <v>1161</v>
      </c>
      <c r="H66" s="557">
        <f t="shared" si="3"/>
        <v>59.500627999999999</v>
      </c>
      <c r="I66" s="1006">
        <f t="shared" si="1"/>
        <v>5.5435783097551994</v>
      </c>
      <c r="J66" s="614" t="s">
        <v>1017</v>
      </c>
      <c r="K66" s="1007" t="s">
        <v>255</v>
      </c>
      <c r="L66" s="1007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5" t="s">
        <v>618</v>
      </c>
      <c r="D67" s="65" t="str">
        <f>IFERROR(VLOOKUP(C67,Foundation!$C$5:$D$554,2,0),"")</f>
        <v>DA+3</v>
      </c>
      <c r="E67" s="732">
        <v>45706</v>
      </c>
      <c r="F67" s="732">
        <v>45712</v>
      </c>
      <c r="G67" s="64" t="s">
        <v>1167</v>
      </c>
      <c r="H67" s="557">
        <f t="shared" si="3"/>
        <v>37.931087999999995</v>
      </c>
      <c r="I67" s="1006">
        <f t="shared" si="1"/>
        <v>3.5339787792191997</v>
      </c>
      <c r="J67" s="614" t="s">
        <v>1084</v>
      </c>
      <c r="K67" s="1007" t="s">
        <v>255</v>
      </c>
      <c r="L67" s="1007" t="s">
        <v>1658</v>
      </c>
    </row>
    <row r="68" spans="1:12" s="311" customFormat="1" ht="15.5">
      <c r="A68" s="611">
        <f t="shared" si="2"/>
        <v>64</v>
      </c>
      <c r="B68" s="65">
        <v>17</v>
      </c>
      <c r="C68" s="1005" t="s">
        <v>395</v>
      </c>
      <c r="D68" s="65" t="str">
        <f>IFERROR(VLOOKUP(C68,Foundation!$C$5:$D$554,2,0),"")</f>
        <v>DA+6</v>
      </c>
      <c r="E68" s="732">
        <v>45708</v>
      </c>
      <c r="F68" s="732">
        <v>45712</v>
      </c>
      <c r="G68" s="64" t="s">
        <v>1199</v>
      </c>
      <c r="H68" s="557">
        <f t="shared" si="3"/>
        <v>43.804423999999997</v>
      </c>
      <c r="I68" s="773">
        <f t="shared" si="1"/>
        <v>4.0811880970015997</v>
      </c>
      <c r="J68" s="64" t="s">
        <v>1187</v>
      </c>
      <c r="K68" s="1010" t="s">
        <v>255</v>
      </c>
      <c r="L68" s="1007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5" t="s">
        <v>780</v>
      </c>
      <c r="D69" s="65" t="str">
        <f>IFERROR(VLOOKUP(C69,Foundation!$C$5:$D$554,2,0),"")</f>
        <v>DA+3</v>
      </c>
      <c r="E69" s="732">
        <v>45704</v>
      </c>
      <c r="F69" s="732">
        <v>45713</v>
      </c>
      <c r="G69" s="64" t="s">
        <v>1172</v>
      </c>
      <c r="H69" s="557">
        <f t="shared" si="3"/>
        <v>37.931087999999995</v>
      </c>
      <c r="I69" s="1006">
        <f t="shared" ref="I69:I132" si="4">IFERROR(VLOOKUP(D69,$D$316:$K$345,8,0)/10^5,"")</f>
        <v>3.5339787792191997</v>
      </c>
      <c r="J69" s="614" t="s">
        <v>1173</v>
      </c>
      <c r="K69" s="1007" t="s">
        <v>255</v>
      </c>
      <c r="L69" s="1007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5" t="s">
        <v>481</v>
      </c>
      <c r="D70" s="65" t="str">
        <f>IFERROR(VLOOKUP(C70,Foundation!$C$5:$D$554,2,0),"")</f>
        <v>DA+6</v>
      </c>
      <c r="E70" s="732">
        <v>45708</v>
      </c>
      <c r="F70" s="732">
        <v>45715</v>
      </c>
      <c r="G70" s="64" t="s">
        <v>1171</v>
      </c>
      <c r="H70" s="557">
        <f t="shared" si="3"/>
        <v>43.804423999999997</v>
      </c>
      <c r="I70" s="773">
        <f t="shared" si="4"/>
        <v>4.0811880970015997</v>
      </c>
      <c r="J70" s="64" t="s">
        <v>1143</v>
      </c>
      <c r="K70" s="1010" t="s">
        <v>255</v>
      </c>
      <c r="L70" s="1007" t="s">
        <v>1658</v>
      </c>
    </row>
    <row r="71" spans="1:12" s="311" customFormat="1" ht="15.5">
      <c r="A71" s="611">
        <f t="shared" si="5"/>
        <v>67</v>
      </c>
      <c r="B71" s="65">
        <v>20</v>
      </c>
      <c r="C71" s="1005" t="s">
        <v>404</v>
      </c>
      <c r="D71" s="65" t="str">
        <f>IFERROR(VLOOKUP(C71,Foundation!$C$5:$D$554,2,0),"")</f>
        <v>DA+3</v>
      </c>
      <c r="E71" s="732">
        <v>45712</v>
      </c>
      <c r="F71" s="732">
        <v>45716</v>
      </c>
      <c r="G71" s="64" t="s">
        <v>1199</v>
      </c>
      <c r="H71" s="557">
        <f t="shared" si="3"/>
        <v>37.931087999999995</v>
      </c>
      <c r="I71" s="773">
        <f t="shared" si="4"/>
        <v>3.5339787792191997</v>
      </c>
      <c r="J71" s="64" t="s">
        <v>1143</v>
      </c>
      <c r="K71" s="1010" t="s">
        <v>255</v>
      </c>
      <c r="L71" s="1007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5" t="s">
        <v>782</v>
      </c>
      <c r="D72" s="65" t="str">
        <f>IFERROR(VLOOKUP(C72,Foundation!$C$5:$D$554,2,0),"")</f>
        <v>DA+3</v>
      </c>
      <c r="E72" s="732">
        <v>45712</v>
      </c>
      <c r="F72" s="732">
        <v>45716</v>
      </c>
      <c r="G72" s="64" t="s">
        <v>1167</v>
      </c>
      <c r="H72" s="557">
        <f t="shared" si="3"/>
        <v>37.931087999999995</v>
      </c>
      <c r="I72" s="1006">
        <f t="shared" si="4"/>
        <v>3.5339787792191997</v>
      </c>
      <c r="J72" s="614" t="s">
        <v>1241</v>
      </c>
      <c r="K72" s="1007" t="s">
        <v>255</v>
      </c>
      <c r="L72" s="1007" t="s">
        <v>1658</v>
      </c>
    </row>
    <row r="73" spans="1:12" s="311" customFormat="1" ht="15.5">
      <c r="A73" s="611">
        <f t="shared" si="5"/>
        <v>69</v>
      </c>
      <c r="B73" s="611">
        <v>1</v>
      </c>
      <c r="C73" s="1005" t="s">
        <v>574</v>
      </c>
      <c r="D73" s="611" t="str">
        <f>IFERROR(VLOOKUP(C73,Foundation!$C$5:$D$554,2,0),"")</f>
        <v>DA+3</v>
      </c>
      <c r="E73" s="732">
        <f>F62</f>
        <v>45706</v>
      </c>
      <c r="F73" s="732">
        <v>45720</v>
      </c>
      <c r="G73" s="64" t="s">
        <v>1160</v>
      </c>
      <c r="H73" s="557">
        <f t="shared" si="3"/>
        <v>37.931087999999995</v>
      </c>
      <c r="I73" s="1006">
        <f t="shared" si="4"/>
        <v>3.5339787792191997</v>
      </c>
      <c r="J73" s="614" t="s">
        <v>1084</v>
      </c>
      <c r="K73" s="1007" t="s">
        <v>255</v>
      </c>
      <c r="L73" s="1007" t="s">
        <v>1658</v>
      </c>
    </row>
    <row r="74" spans="1:12" s="311" customFormat="1" ht="15.5">
      <c r="A74" s="611">
        <f t="shared" si="5"/>
        <v>70</v>
      </c>
      <c r="B74" s="611">
        <v>2</v>
      </c>
      <c r="C74" s="1005" t="s">
        <v>407</v>
      </c>
      <c r="D74" s="611" t="str">
        <f>IFERROR(VLOOKUP(C74,Foundation!$C$5:$D$554,2,0),"")</f>
        <v>DA+0</v>
      </c>
      <c r="E74" s="732">
        <f>F71+1</f>
        <v>45717</v>
      </c>
      <c r="F74" s="732">
        <v>45720</v>
      </c>
      <c r="G74" s="64" t="s">
        <v>1199</v>
      </c>
      <c r="H74" s="557">
        <f t="shared" si="3"/>
        <v>36.159755999999994</v>
      </c>
      <c r="I74" s="1006">
        <f t="shared" si="4"/>
        <v>3.3689466109103994</v>
      </c>
      <c r="J74" s="614" t="s">
        <v>1143</v>
      </c>
      <c r="K74" s="1007" t="s">
        <v>255</v>
      </c>
      <c r="L74" s="1007" t="s">
        <v>1658</v>
      </c>
    </row>
    <row r="75" spans="1:12" s="616" customFormat="1" ht="15.5">
      <c r="A75" s="611">
        <f t="shared" si="5"/>
        <v>71</v>
      </c>
      <c r="B75" s="611">
        <v>3</v>
      </c>
      <c r="C75" s="1005" t="s">
        <v>609</v>
      </c>
      <c r="D75" s="65" t="str">
        <f>IFERROR(VLOOKUP(C75,Foundation!$C$5:$D$554,2,0),"")</f>
        <v>DA+0</v>
      </c>
      <c r="E75" s="732">
        <f>F72+1</f>
        <v>45717</v>
      </c>
      <c r="F75" s="732">
        <v>45722</v>
      </c>
      <c r="G75" s="64" t="s">
        <v>1167</v>
      </c>
      <c r="H75" s="557">
        <f t="shared" si="3"/>
        <v>36.159755999999994</v>
      </c>
      <c r="I75" s="1006">
        <f t="shared" si="4"/>
        <v>3.3689466109103994</v>
      </c>
      <c r="J75" s="614" t="s">
        <v>1241</v>
      </c>
      <c r="K75" s="1007" t="s">
        <v>255</v>
      </c>
      <c r="L75" s="1007" t="s">
        <v>1658</v>
      </c>
    </row>
    <row r="76" spans="1:12" s="616" customFormat="1" ht="15.5">
      <c r="A76" s="611">
        <f t="shared" si="5"/>
        <v>72</v>
      </c>
      <c r="B76" s="611">
        <v>4</v>
      </c>
      <c r="C76" s="1005" t="s">
        <v>781</v>
      </c>
      <c r="D76" s="65" t="str">
        <f>IFERROR(VLOOKUP(C76,Foundation!$C$5:$D$554,2,0),"")</f>
        <v>DA+9</v>
      </c>
      <c r="E76" s="732">
        <f>F69</f>
        <v>45713</v>
      </c>
      <c r="F76" s="732">
        <v>45722</v>
      </c>
      <c r="G76" s="64" t="s">
        <v>1172</v>
      </c>
      <c r="H76" s="557">
        <f t="shared" si="3"/>
        <v>45.697022000000004</v>
      </c>
      <c r="I76" s="1006">
        <f t="shared" si="4"/>
        <v>4.2575184245048003</v>
      </c>
      <c r="J76" s="614" t="s">
        <v>1173</v>
      </c>
      <c r="K76" s="1007" t="s">
        <v>255</v>
      </c>
      <c r="L76" s="1007" t="s">
        <v>1658</v>
      </c>
    </row>
    <row r="77" spans="1:12" s="616" customFormat="1" ht="15.5">
      <c r="A77" s="611">
        <f t="shared" si="5"/>
        <v>73</v>
      </c>
      <c r="B77" s="611">
        <v>5</v>
      </c>
      <c r="C77" s="1005" t="s">
        <v>783</v>
      </c>
      <c r="D77" s="65" t="str">
        <f>IFERROR(VLOOKUP(C77,Foundation!$C$5:$D$554,2,0),"")</f>
        <v>DA+3</v>
      </c>
      <c r="E77" s="732">
        <f>F66+1</f>
        <v>45712</v>
      </c>
      <c r="F77" s="732">
        <v>45724</v>
      </c>
      <c r="G77" s="64" t="s">
        <v>1161</v>
      </c>
      <c r="H77" s="557">
        <f t="shared" si="3"/>
        <v>37.931087999999995</v>
      </c>
      <c r="I77" s="1006">
        <f t="shared" si="4"/>
        <v>3.5339787792191997</v>
      </c>
      <c r="J77" s="614" t="s">
        <v>1241</v>
      </c>
      <c r="K77" s="1007" t="s">
        <v>255</v>
      </c>
      <c r="L77" s="1007" t="s">
        <v>1658</v>
      </c>
    </row>
    <row r="78" spans="1:12" s="311" customFormat="1" ht="15.5">
      <c r="A78" s="611">
        <f t="shared" si="5"/>
        <v>74</v>
      </c>
      <c r="B78" s="611">
        <v>6</v>
      </c>
      <c r="C78" s="1005" t="s">
        <v>370</v>
      </c>
      <c r="D78" s="611" t="str">
        <f>IFERROR(VLOOKUP(C78,Foundation!$C$5:$D$554,2,0),"")</f>
        <v>DA+6</v>
      </c>
      <c r="E78" s="732">
        <f>F74+1</f>
        <v>45721</v>
      </c>
      <c r="F78" s="732">
        <v>45725</v>
      </c>
      <c r="G78" s="64" t="s">
        <v>1199</v>
      </c>
      <c r="H78" s="557">
        <f t="shared" si="3"/>
        <v>43.804423999999997</v>
      </c>
      <c r="I78" s="1006">
        <f t="shared" si="4"/>
        <v>4.0811880970015997</v>
      </c>
      <c r="J78" s="614" t="s">
        <v>1187</v>
      </c>
      <c r="K78" s="1007" t="s">
        <v>255</v>
      </c>
      <c r="L78" s="1007" t="s">
        <v>1658</v>
      </c>
    </row>
    <row r="79" spans="1:12" s="616" customFormat="1" ht="15.5">
      <c r="A79" s="611">
        <f t="shared" si="5"/>
        <v>75</v>
      </c>
      <c r="B79" s="611">
        <v>7</v>
      </c>
      <c r="C79" s="1005" t="s">
        <v>777</v>
      </c>
      <c r="D79" s="65" t="str">
        <f>IFERROR(VLOOKUP(C79,Foundation!$C$5:$D$554,2,0),"")</f>
        <v>DB1+0</v>
      </c>
      <c r="E79" s="732">
        <f>F70+1</f>
        <v>45716</v>
      </c>
      <c r="F79" s="732">
        <v>45727</v>
      </c>
      <c r="G79" s="64" t="s">
        <v>1171</v>
      </c>
      <c r="H79" s="557">
        <f t="shared" si="3"/>
        <v>55.450851000000007</v>
      </c>
      <c r="I79" s="1006">
        <f t="shared" si="4"/>
        <v>5.1662670663084009</v>
      </c>
      <c r="J79" s="614" t="s">
        <v>1084</v>
      </c>
      <c r="K79" s="1007" t="s">
        <v>255</v>
      </c>
      <c r="L79" s="1007" t="s">
        <v>1658</v>
      </c>
    </row>
    <row r="80" spans="1:12" s="616" customFormat="1" ht="15.5">
      <c r="A80" s="611">
        <f t="shared" si="5"/>
        <v>76</v>
      </c>
      <c r="B80" s="611">
        <v>8</v>
      </c>
      <c r="C80" s="1005" t="s">
        <v>610</v>
      </c>
      <c r="D80" s="65" t="str">
        <f>IFERROR(VLOOKUP(C80,Foundation!$C$5:$D$554,2,0),"")</f>
        <v>DA+0</v>
      </c>
      <c r="E80" s="732">
        <f>F75+1</f>
        <v>45723</v>
      </c>
      <c r="F80" s="732">
        <v>45727</v>
      </c>
      <c r="G80" s="64" t="s">
        <v>1167</v>
      </c>
      <c r="H80" s="557">
        <f t="shared" si="3"/>
        <v>36.159755999999994</v>
      </c>
      <c r="I80" s="1006">
        <f t="shared" si="4"/>
        <v>3.3689466109103994</v>
      </c>
      <c r="J80" s="614" t="s">
        <v>1017</v>
      </c>
      <c r="K80" s="1007" t="s">
        <v>255</v>
      </c>
      <c r="L80" s="1007" t="s">
        <v>1658</v>
      </c>
    </row>
    <row r="81" spans="1:12" s="616" customFormat="1" ht="15.5">
      <c r="A81" s="611">
        <f t="shared" si="5"/>
        <v>77</v>
      </c>
      <c r="B81" s="611">
        <v>9</v>
      </c>
      <c r="C81" s="1005" t="s">
        <v>626</v>
      </c>
      <c r="D81" s="65" t="str">
        <f>IFERROR(VLOOKUP(C81,Foundation!$C$5:$D$554,2,0),"")</f>
        <v>DA+3</v>
      </c>
      <c r="E81" s="732">
        <f>F76+1</f>
        <v>45723</v>
      </c>
      <c r="F81" s="732">
        <v>45729</v>
      </c>
      <c r="G81" s="64" t="s">
        <v>1172</v>
      </c>
      <c r="H81" s="557">
        <f t="shared" si="3"/>
        <v>37.931087999999995</v>
      </c>
      <c r="I81" s="1006">
        <f t="shared" si="4"/>
        <v>3.5339787792191997</v>
      </c>
      <c r="J81" s="614" t="s">
        <v>1173</v>
      </c>
      <c r="K81" s="1007" t="s">
        <v>255</v>
      </c>
      <c r="L81" s="1007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5" t="s">
        <v>406</v>
      </c>
      <c r="D82" s="611" t="str">
        <f>IFERROR(VLOOKUP(C82,Foundation!$C$5:$D$554,2,0),"")</f>
        <v>DA+3</v>
      </c>
      <c r="E82" s="732">
        <f>F78+1</f>
        <v>45726</v>
      </c>
      <c r="F82" s="732">
        <v>45729</v>
      </c>
      <c r="G82" s="64" t="s">
        <v>1199</v>
      </c>
      <c r="H82" s="557">
        <f t="shared" si="3"/>
        <v>37.931087999999995</v>
      </c>
      <c r="I82" s="1006">
        <f t="shared" si="4"/>
        <v>3.5339787792191997</v>
      </c>
      <c r="J82" s="614" t="s">
        <v>1187</v>
      </c>
      <c r="K82" s="1007" t="s">
        <v>255</v>
      </c>
      <c r="L82" s="1007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5" t="s">
        <v>415</v>
      </c>
      <c r="D83" s="611" t="str">
        <f>IFERROR(VLOOKUP(C83,Foundation!$C$5:$D$554,2,0),"")</f>
        <v>DA+3</v>
      </c>
      <c r="E83" s="732">
        <f>F82+1</f>
        <v>45730</v>
      </c>
      <c r="F83" s="732">
        <v>45734</v>
      </c>
      <c r="G83" s="64" t="s">
        <v>1199</v>
      </c>
      <c r="H83" s="557">
        <f t="shared" si="3"/>
        <v>37.931087999999995</v>
      </c>
      <c r="I83" s="1006">
        <f t="shared" si="4"/>
        <v>3.5339787792191997</v>
      </c>
      <c r="J83" s="614" t="s">
        <v>1187</v>
      </c>
      <c r="K83" s="1007" t="s">
        <v>255</v>
      </c>
      <c r="L83" s="1007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5" t="s">
        <v>615</v>
      </c>
      <c r="D84" s="65" t="str">
        <f>IFERROR(VLOOKUP(C84,Foundation!$C$5:$D$554,2,0),"")</f>
        <v>DA+9</v>
      </c>
      <c r="E84" s="732">
        <f>F80+1</f>
        <v>45728</v>
      </c>
      <c r="F84" s="732">
        <v>45734</v>
      </c>
      <c r="G84" s="64" t="s">
        <v>1167</v>
      </c>
      <c r="H84" s="557">
        <f t="shared" si="3"/>
        <v>45.697022000000004</v>
      </c>
      <c r="I84" s="1006">
        <f t="shared" si="4"/>
        <v>4.2575184245048003</v>
      </c>
      <c r="J84" s="614" t="s">
        <v>1017</v>
      </c>
      <c r="K84" s="1007" t="s">
        <v>255</v>
      </c>
      <c r="L84" s="1007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5" t="s">
        <v>621</v>
      </c>
      <c r="D85" s="65" t="str">
        <f>IFERROR(VLOOKUP(C85,Foundation!$C$5:$D$554,2,0),"")</f>
        <v>DA+3</v>
      </c>
      <c r="E85" s="732">
        <f>F79+1</f>
        <v>45728</v>
      </c>
      <c r="F85" s="732">
        <v>45735</v>
      </c>
      <c r="G85" s="64" t="s">
        <v>1171</v>
      </c>
      <c r="H85" s="557">
        <f t="shared" si="3"/>
        <v>37.931087999999995</v>
      </c>
      <c r="I85" s="1006">
        <f t="shared" si="4"/>
        <v>3.5339787792191997</v>
      </c>
      <c r="J85" s="614" t="s">
        <v>1084</v>
      </c>
      <c r="K85" s="1007" t="s">
        <v>255</v>
      </c>
      <c r="L85" s="1007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5" t="s">
        <v>624</v>
      </c>
      <c r="D86" s="65" t="str">
        <f>IFERROR(VLOOKUP(C86,Foundation!$C$5:$D$554,2,0),"")</f>
        <v>DA+1.5</v>
      </c>
      <c r="E86" s="732">
        <f>F81+1</f>
        <v>45730</v>
      </c>
      <c r="F86" s="732">
        <v>45736</v>
      </c>
      <c r="G86" s="64" t="s">
        <v>1172</v>
      </c>
      <c r="H86" s="557">
        <f t="shared" si="3"/>
        <v>37.138323999999997</v>
      </c>
      <c r="I86" s="1006">
        <f t="shared" si="4"/>
        <v>3.4601182257615997</v>
      </c>
      <c r="J86" s="614" t="s">
        <v>1173</v>
      </c>
      <c r="K86" s="1007" t="s">
        <v>255</v>
      </c>
      <c r="L86" s="1007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5" t="s">
        <v>73</v>
      </c>
      <c r="D87" s="65" t="str">
        <f>IFERROR(VLOOKUP(C87,Foundation!$C$5:$D$554,2,0),"")</f>
        <v>DB2+0</v>
      </c>
      <c r="E87" s="732">
        <f>F77+1</f>
        <v>45725</v>
      </c>
      <c r="F87" s="732">
        <v>45737</v>
      </c>
      <c r="G87" s="64" t="s">
        <v>1161</v>
      </c>
      <c r="H87" s="557">
        <f t="shared" si="3"/>
        <v>59.500627999999999</v>
      </c>
      <c r="I87" s="1006">
        <f t="shared" si="4"/>
        <v>5.5435783097551994</v>
      </c>
      <c r="J87" s="614" t="s">
        <v>1143</v>
      </c>
      <c r="K87" s="1007" t="s">
        <v>255</v>
      </c>
      <c r="L87" s="1007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5" t="s">
        <v>416</v>
      </c>
      <c r="D88" s="611" t="str">
        <f>IFERROR(VLOOKUP(C88,Foundation!$C$5:$D$554,2,0),"")</f>
        <v>DA+3</v>
      </c>
      <c r="E88" s="732">
        <f>F83+1</f>
        <v>45735</v>
      </c>
      <c r="F88" s="732">
        <v>45738</v>
      </c>
      <c r="G88" s="64" t="s">
        <v>1199</v>
      </c>
      <c r="H88" s="557">
        <f t="shared" si="3"/>
        <v>37.931087999999995</v>
      </c>
      <c r="I88" s="1006">
        <f t="shared" si="4"/>
        <v>3.5339787792191997</v>
      </c>
      <c r="J88" s="614" t="s">
        <v>1187</v>
      </c>
      <c r="K88" s="1007" t="s">
        <v>255</v>
      </c>
      <c r="L88" s="1007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5" t="s">
        <v>616</v>
      </c>
      <c r="D89" s="65" t="str">
        <f>IFERROR(VLOOKUP(C89,Foundation!$C$5:$D$554,2,0),"")</f>
        <v>DA+1.5</v>
      </c>
      <c r="E89" s="732">
        <f>F84+1</f>
        <v>45735</v>
      </c>
      <c r="F89" s="732">
        <v>45740</v>
      </c>
      <c r="G89" s="64" t="s">
        <v>1167</v>
      </c>
      <c r="H89" s="557">
        <f t="shared" si="3"/>
        <v>37.138323999999997</v>
      </c>
      <c r="I89" s="1006">
        <f t="shared" si="4"/>
        <v>3.4601182257615997</v>
      </c>
      <c r="J89" s="614" t="s">
        <v>1017</v>
      </c>
      <c r="K89" s="1007" t="s">
        <v>255</v>
      </c>
      <c r="L89" s="1007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5" t="s">
        <v>622</v>
      </c>
      <c r="D90" s="65" t="str">
        <f>IFERROR(VLOOKUP(C90,Foundation!$C$5:$D$554,2,0),"")</f>
        <v>DA+1.5</v>
      </c>
      <c r="E90" s="732">
        <v>45736</v>
      </c>
      <c r="F90" s="732">
        <v>45741</v>
      </c>
      <c r="G90" s="64" t="s">
        <v>1171</v>
      </c>
      <c r="H90" s="557">
        <f t="shared" si="3"/>
        <v>37.138323999999997</v>
      </c>
      <c r="I90" s="1006">
        <f t="shared" si="4"/>
        <v>3.4601182257615997</v>
      </c>
      <c r="J90" s="614" t="s">
        <v>1084</v>
      </c>
      <c r="K90" s="1007" t="s">
        <v>255</v>
      </c>
      <c r="L90" s="1007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5" t="s">
        <v>623</v>
      </c>
      <c r="D91" s="65" t="str">
        <f>IFERROR(VLOOKUP(C91,Foundation!$C$5:$D$554,2,0),"")</f>
        <v>DA+3</v>
      </c>
      <c r="E91" s="732">
        <v>45737</v>
      </c>
      <c r="F91" s="732">
        <v>45743</v>
      </c>
      <c r="G91" s="64" t="s">
        <v>1172</v>
      </c>
      <c r="H91" s="557">
        <f t="shared" si="3"/>
        <v>37.931087999999995</v>
      </c>
      <c r="I91" s="1006">
        <f t="shared" si="4"/>
        <v>3.5339787792191997</v>
      </c>
      <c r="J91" s="614" t="s">
        <v>1173</v>
      </c>
      <c r="K91" s="1007" t="s">
        <v>255</v>
      </c>
      <c r="L91" s="1007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5" t="s">
        <v>417</v>
      </c>
      <c r="D92" s="611" t="str">
        <f>IFERROR(VLOOKUP(C92,Foundation!$C$5:$D$554,2,0),"")</f>
        <v>DA+6</v>
      </c>
      <c r="E92" s="732">
        <v>45739</v>
      </c>
      <c r="F92" s="732">
        <v>45743</v>
      </c>
      <c r="G92" s="64" t="s">
        <v>1199</v>
      </c>
      <c r="H92" s="557">
        <f t="shared" si="3"/>
        <v>43.804423999999997</v>
      </c>
      <c r="I92" s="1006">
        <f t="shared" si="4"/>
        <v>4.0811880970015997</v>
      </c>
      <c r="J92" s="614" t="s">
        <v>1187</v>
      </c>
      <c r="K92" s="1007" t="s">
        <v>255</v>
      </c>
      <c r="L92" s="1007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5" t="s">
        <v>620</v>
      </c>
      <c r="D93" s="65" t="str">
        <f>IFERROR(VLOOKUP(C93,Foundation!$C$5:$D$554,2,0),"")</f>
        <v>DA-1.5</v>
      </c>
      <c r="E93" s="732">
        <v>45738</v>
      </c>
      <c r="F93" s="732">
        <v>45745</v>
      </c>
      <c r="G93" s="64" t="s">
        <v>1161</v>
      </c>
      <c r="H93" s="557">
        <f t="shared" si="3"/>
        <v>35.601761999999994</v>
      </c>
      <c r="I93" s="1006">
        <f t="shared" si="4"/>
        <v>3.3169592027207995</v>
      </c>
      <c r="J93" s="614" t="s">
        <v>1143</v>
      </c>
      <c r="K93" s="1007" t="s">
        <v>255</v>
      </c>
      <c r="L93" s="1007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5" t="s">
        <v>628</v>
      </c>
      <c r="D94" s="65" t="str">
        <f>IFERROR(VLOOKUP(C94,Foundation!$C$5:$D$554,2,0),"")</f>
        <v>DA+6</v>
      </c>
      <c r="E94" s="732">
        <v>45741</v>
      </c>
      <c r="F94" s="732">
        <v>45746</v>
      </c>
      <c r="G94" s="64" t="s">
        <v>1167</v>
      </c>
      <c r="H94" s="557">
        <f t="shared" si="3"/>
        <v>43.804423999999997</v>
      </c>
      <c r="I94" s="1006">
        <f t="shared" si="4"/>
        <v>4.0811880970015997</v>
      </c>
      <c r="J94" s="614" t="s">
        <v>1017</v>
      </c>
      <c r="K94" s="1007" t="s">
        <v>255</v>
      </c>
      <c r="L94" s="1007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5" t="s">
        <v>207</v>
      </c>
      <c r="D95" s="611" t="str">
        <f>IFERROR(VLOOKUP(C95,Foundation!$C$5:$D$554,2,0),"")</f>
        <v>DA+6</v>
      </c>
      <c r="E95" s="732">
        <v>45742</v>
      </c>
      <c r="F95" s="732">
        <v>45747</v>
      </c>
      <c r="G95" s="64" t="s">
        <v>1171</v>
      </c>
      <c r="H95" s="557">
        <f t="shared" si="3"/>
        <v>43.804423999999997</v>
      </c>
      <c r="I95" s="1006">
        <f t="shared" si="4"/>
        <v>4.0811880970015997</v>
      </c>
      <c r="J95" s="614" t="s">
        <v>1084</v>
      </c>
      <c r="K95" s="1007" t="s">
        <v>255</v>
      </c>
      <c r="L95" s="1007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5" t="s">
        <v>418</v>
      </c>
      <c r="D96" s="611" t="str">
        <f>IFERROR(VLOOKUP(C96,Foundation!$C$5:$D$554,2,0),"")</f>
        <v>DA+3</v>
      </c>
      <c r="E96" s="732">
        <v>45742</v>
      </c>
      <c r="F96" s="732">
        <v>45747</v>
      </c>
      <c r="G96" s="64" t="s">
        <v>1199</v>
      </c>
      <c r="H96" s="557">
        <f t="shared" si="3"/>
        <v>37.931087999999995</v>
      </c>
      <c r="I96" s="1006">
        <f t="shared" si="4"/>
        <v>3.5339787792191997</v>
      </c>
      <c r="J96" s="614" t="s">
        <v>1187</v>
      </c>
      <c r="K96" s="1007" t="s">
        <v>255</v>
      </c>
      <c r="L96" s="1007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5" t="s">
        <v>627</v>
      </c>
      <c r="D97" s="65" t="str">
        <f>IFERROR(VLOOKUP(C97,Foundation!$C$5:$D$554,2,0),"")</f>
        <v>DA+1.5</v>
      </c>
      <c r="E97" s="732">
        <v>45377</v>
      </c>
      <c r="F97" s="732">
        <v>45747</v>
      </c>
      <c r="G97" s="64" t="s">
        <v>1172</v>
      </c>
      <c r="H97" s="557">
        <f t="shared" si="3"/>
        <v>37.138323999999997</v>
      </c>
      <c r="I97" s="1006">
        <f t="shared" si="4"/>
        <v>3.4601182257615997</v>
      </c>
      <c r="J97" s="614" t="s">
        <v>1173</v>
      </c>
      <c r="K97" s="1007" t="s">
        <v>255</v>
      </c>
      <c r="L97" s="1007" t="s">
        <v>1658</v>
      </c>
    </row>
    <row r="98" spans="1:12" s="616" customFormat="1" ht="15.5">
      <c r="A98" s="611">
        <f t="shared" si="5"/>
        <v>94</v>
      </c>
      <c r="B98" s="611">
        <v>1</v>
      </c>
      <c r="C98" s="1005" t="s">
        <v>629</v>
      </c>
      <c r="D98" s="65" t="str">
        <f>IFERROR(VLOOKUP(C98,Foundation!$C$5:$D$554,2,0),"")</f>
        <v>DA+3</v>
      </c>
      <c r="E98" s="732">
        <v>45747</v>
      </c>
      <c r="F98" s="732">
        <v>45752</v>
      </c>
      <c r="G98" s="64" t="s">
        <v>1172</v>
      </c>
      <c r="H98" s="557">
        <f t="shared" si="3"/>
        <v>37.931087999999995</v>
      </c>
      <c r="I98" s="1006">
        <f t="shared" si="4"/>
        <v>3.5339787792191997</v>
      </c>
      <c r="J98" s="614" t="s">
        <v>1173</v>
      </c>
      <c r="K98" s="1007" t="s">
        <v>255</v>
      </c>
      <c r="L98" s="1007" t="s">
        <v>1658</v>
      </c>
    </row>
    <row r="99" spans="1:12" s="616" customFormat="1" ht="15.5">
      <c r="A99" s="611">
        <f t="shared" si="5"/>
        <v>95</v>
      </c>
      <c r="B99" s="611">
        <v>2</v>
      </c>
      <c r="C99" s="1005" t="s">
        <v>419</v>
      </c>
      <c r="D99" s="611" t="str">
        <f>IFERROR(VLOOKUP(C99,Foundation!$C$5:$D$554,2,0),"")</f>
        <v>DA+9</v>
      </c>
      <c r="E99" s="732">
        <v>45747</v>
      </c>
      <c r="F99" s="732">
        <v>45753</v>
      </c>
      <c r="G99" s="64" t="s">
        <v>1199</v>
      </c>
      <c r="H99" s="557">
        <f t="shared" ref="H99:H162" si="6">VLOOKUP(D99,$D$316:$I$345,6,0)</f>
        <v>45.697022000000004</v>
      </c>
      <c r="I99" s="1006">
        <f t="shared" si="4"/>
        <v>4.2575184245048003</v>
      </c>
      <c r="J99" s="614" t="s">
        <v>1187</v>
      </c>
      <c r="K99" s="1007" t="s">
        <v>255</v>
      </c>
      <c r="L99" s="1007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5" t="s">
        <v>630</v>
      </c>
      <c r="D100" s="65" t="str">
        <f>IFERROR(VLOOKUP(C100,Foundation!$C$5:$D$554,2,0),"")</f>
        <v>DA+6</v>
      </c>
      <c r="E100" s="732">
        <v>45746</v>
      </c>
      <c r="F100" s="732">
        <v>45756</v>
      </c>
      <c r="G100" s="64" t="s">
        <v>1167</v>
      </c>
      <c r="H100" s="557">
        <f t="shared" si="6"/>
        <v>43.804423999999997</v>
      </c>
      <c r="I100" s="1006">
        <f t="shared" si="4"/>
        <v>4.0811880970015997</v>
      </c>
      <c r="J100" s="614" t="s">
        <v>1017</v>
      </c>
      <c r="K100" s="1007" t="s">
        <v>255</v>
      </c>
      <c r="L100" s="1007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5" t="s">
        <v>5</v>
      </c>
      <c r="D101" s="611" t="str">
        <f>IFERROR(VLOOKUP(C101,Foundation!$C$5:$D$554,2,0),"")</f>
        <v>DA+3</v>
      </c>
      <c r="E101" s="732">
        <v>45747</v>
      </c>
      <c r="F101" s="732">
        <v>45756</v>
      </c>
      <c r="G101" s="64" t="s">
        <v>1171</v>
      </c>
      <c r="H101" s="557">
        <f t="shared" si="6"/>
        <v>37.931087999999995</v>
      </c>
      <c r="I101" s="1006">
        <f t="shared" si="4"/>
        <v>3.5339787792191997</v>
      </c>
      <c r="J101" s="614" t="s">
        <v>1084</v>
      </c>
      <c r="K101" s="1007" t="s">
        <v>255</v>
      </c>
      <c r="L101" s="1007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5" t="s">
        <v>72</v>
      </c>
      <c r="D102" s="65" t="str">
        <f>IFERROR(VLOOKUP(C102,Foundation!$C$5:$D$554,2,0),"")</f>
        <v>DB1+3</v>
      </c>
      <c r="E102" s="732">
        <v>45745</v>
      </c>
      <c r="F102" s="732">
        <v>45758</v>
      </c>
      <c r="G102" s="64" t="s">
        <v>1161</v>
      </c>
      <c r="H102" s="557">
        <f t="shared" si="6"/>
        <v>57.963171000000003</v>
      </c>
      <c r="I102" s="1006">
        <f t="shared" si="4"/>
        <v>5.4003359009964012</v>
      </c>
      <c r="J102" s="614" t="s">
        <v>662</v>
      </c>
      <c r="K102" s="1007" t="s">
        <v>255</v>
      </c>
      <c r="L102" s="1007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5" t="s">
        <v>632</v>
      </c>
      <c r="D103" s="611" t="str">
        <f>IFERROR(VLOOKUP(C103,Foundation!$C$5:$D$554,2,0),"")</f>
        <v>DA+9</v>
      </c>
      <c r="E103" s="732">
        <v>45752</v>
      </c>
      <c r="F103" s="732">
        <v>45761</v>
      </c>
      <c r="G103" s="64" t="s">
        <v>1172</v>
      </c>
      <c r="H103" s="557">
        <f t="shared" si="6"/>
        <v>45.697022000000004</v>
      </c>
      <c r="I103" s="1006">
        <f t="shared" si="4"/>
        <v>4.2575184245048003</v>
      </c>
      <c r="J103" s="614" t="s">
        <v>1173</v>
      </c>
      <c r="K103" s="1007" t="s">
        <v>255</v>
      </c>
      <c r="L103" s="1007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5" t="s">
        <v>6</v>
      </c>
      <c r="D104" s="611" t="str">
        <f>IFERROR(VLOOKUP(C104,Foundation!$C$5:$D$554,2,0),"")</f>
        <v>DA+6</v>
      </c>
      <c r="E104" s="732">
        <v>45756</v>
      </c>
      <c r="F104" s="732">
        <v>45765</v>
      </c>
      <c r="G104" s="64" t="s">
        <v>1171</v>
      </c>
      <c r="H104" s="557">
        <f t="shared" si="6"/>
        <v>43.804423999999997</v>
      </c>
      <c r="I104" s="1006">
        <f t="shared" si="4"/>
        <v>4.0811880970015997</v>
      </c>
      <c r="J104" s="614" t="s">
        <v>1143</v>
      </c>
      <c r="K104" s="1007" t="s">
        <v>255</v>
      </c>
      <c r="L104" s="1007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5" t="s">
        <v>625</v>
      </c>
      <c r="D105" s="65" t="str">
        <f>IFERROR(VLOOKUP(C105,Foundation!$C$5:$D$554,2,0),"")</f>
        <v>DA+1.5</v>
      </c>
      <c r="E105" s="732">
        <v>45756</v>
      </c>
      <c r="F105" s="732">
        <v>45765</v>
      </c>
      <c r="G105" s="64" t="s">
        <v>1167</v>
      </c>
      <c r="H105" s="557">
        <f t="shared" si="6"/>
        <v>37.138323999999997</v>
      </c>
      <c r="I105" s="1006">
        <f t="shared" si="4"/>
        <v>3.4601182257615997</v>
      </c>
      <c r="J105" s="614" t="s">
        <v>1173</v>
      </c>
      <c r="K105" s="1007" t="s">
        <v>255</v>
      </c>
      <c r="L105" s="1007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5" t="s">
        <v>633</v>
      </c>
      <c r="D106" s="611" t="str">
        <f>IFERROR(VLOOKUP(C106,Foundation!$C$5:$D$554,2,0),"")</f>
        <v>DA+9</v>
      </c>
      <c r="E106" s="732">
        <v>45761</v>
      </c>
      <c r="F106" s="732">
        <v>45769</v>
      </c>
      <c r="G106" s="64" t="s">
        <v>1172</v>
      </c>
      <c r="H106" s="557">
        <f t="shared" si="6"/>
        <v>45.697022000000004</v>
      </c>
      <c r="I106" s="1006">
        <f t="shared" si="4"/>
        <v>4.2575184245048003</v>
      </c>
      <c r="J106" s="614" t="s">
        <v>1173</v>
      </c>
      <c r="K106" s="1007" t="s">
        <v>255</v>
      </c>
      <c r="L106" s="1007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5" t="s">
        <v>1071</v>
      </c>
      <c r="D107" s="611" t="str">
        <f>IFERROR(VLOOKUP(C107,Foundation!$C$5:$D$554,2,0),"")</f>
        <v>DB1+9</v>
      </c>
      <c r="E107" s="732">
        <v>45765</v>
      </c>
      <c r="F107" s="732">
        <v>45777</v>
      </c>
      <c r="G107" s="64" t="s">
        <v>1171</v>
      </c>
      <c r="H107" s="557">
        <f t="shared" si="6"/>
        <v>66.780901</v>
      </c>
      <c r="I107" s="1006">
        <f t="shared" si="4"/>
        <v>6.2218696967283993</v>
      </c>
      <c r="J107" s="614" t="s">
        <v>1143</v>
      </c>
      <c r="K107" s="1007" t="s">
        <v>255</v>
      </c>
      <c r="L107" s="1007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5" t="s">
        <v>74</v>
      </c>
      <c r="D108" s="65" t="str">
        <f>IFERROR(VLOOKUP(C108,Foundation!$C$5:$D$554,2,0),"")</f>
        <v>DB1+6</v>
      </c>
      <c r="E108" s="732">
        <v>45765</v>
      </c>
      <c r="F108" s="732">
        <v>45777</v>
      </c>
      <c r="G108" s="64" t="s">
        <v>1167</v>
      </c>
      <c r="H108" s="557">
        <f t="shared" si="6"/>
        <v>65.027778999999995</v>
      </c>
      <c r="I108" s="1006">
        <f t="shared" si="4"/>
        <v>6.0585341249835993</v>
      </c>
      <c r="J108" s="614" t="s">
        <v>1173</v>
      </c>
      <c r="K108" s="1007" t="s">
        <v>255</v>
      </c>
      <c r="L108" s="1007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5" t="s">
        <v>878</v>
      </c>
      <c r="D109" s="65" t="str">
        <f>IFERROR(VLOOKUP(C109,Foundation!$C$5:$D$554,2,0),"")</f>
        <v>DA+9</v>
      </c>
      <c r="E109" s="732">
        <v>45844</v>
      </c>
      <c r="F109" s="732">
        <v>45853</v>
      </c>
      <c r="G109" s="64" t="s">
        <v>1476</v>
      </c>
      <c r="H109" s="557">
        <f t="shared" si="6"/>
        <v>45.697022000000004</v>
      </c>
      <c r="I109" s="1006">
        <f t="shared" si="4"/>
        <v>4.2575184245048003</v>
      </c>
      <c r="J109" s="64" t="s">
        <v>662</v>
      </c>
      <c r="K109" s="1007" t="s">
        <v>255</v>
      </c>
      <c r="L109" s="1007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5" t="s">
        <v>66</v>
      </c>
      <c r="D110" s="65" t="str">
        <f>IFERROR(VLOOKUP(C110,Foundation!$C$5:$D$554,2,0),"")</f>
        <v>DA+6</v>
      </c>
      <c r="E110" s="732">
        <v>45843</v>
      </c>
      <c r="F110" s="732">
        <v>45855</v>
      </c>
      <c r="G110" s="64" t="s">
        <v>1475</v>
      </c>
      <c r="H110" s="557">
        <f t="shared" si="6"/>
        <v>43.804423999999997</v>
      </c>
      <c r="I110" s="773">
        <f t="shared" si="4"/>
        <v>4.0811880970015997</v>
      </c>
      <c r="J110" s="64" t="s">
        <v>1143</v>
      </c>
      <c r="K110" s="1007" t="s">
        <v>255</v>
      </c>
      <c r="L110" s="1007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5" t="s">
        <v>480</v>
      </c>
      <c r="D111" s="65" t="str">
        <f>IFERROR(VLOOKUP(C111,Foundation!$C$5:$D$554,2,0),"")</f>
        <v>DA+9</v>
      </c>
      <c r="E111" s="732">
        <v>45847</v>
      </c>
      <c r="F111" s="732">
        <v>45859</v>
      </c>
      <c r="G111" s="64" t="s">
        <v>1478</v>
      </c>
      <c r="H111" s="557">
        <f t="shared" si="6"/>
        <v>45.697022000000004</v>
      </c>
      <c r="I111" s="773">
        <f t="shared" si="4"/>
        <v>4.2575184245048003</v>
      </c>
      <c r="J111" s="64" t="s">
        <v>1150</v>
      </c>
      <c r="K111" s="1007" t="s">
        <v>255</v>
      </c>
      <c r="L111" s="1007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5" t="s">
        <v>877</v>
      </c>
      <c r="D112" s="65" t="str">
        <f>IFERROR(VLOOKUP(C112,Foundation!$C$5:$D$554,2,0),"")</f>
        <v>DA+9</v>
      </c>
      <c r="E112" s="732">
        <f>F109+1</f>
        <v>45854</v>
      </c>
      <c r="F112" s="732">
        <v>45863</v>
      </c>
      <c r="G112" s="64" t="s">
        <v>1476</v>
      </c>
      <c r="H112" s="557">
        <f t="shared" si="6"/>
        <v>45.697022000000004</v>
      </c>
      <c r="I112" s="773">
        <f t="shared" si="4"/>
        <v>4.2575184245048003</v>
      </c>
      <c r="J112" s="64" t="s">
        <v>662</v>
      </c>
      <c r="K112" s="1007" t="s">
        <v>255</v>
      </c>
      <c r="L112" s="1007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5" t="s">
        <v>259</v>
      </c>
      <c r="D113" s="65" t="str">
        <f>IFERROR(VLOOKUP(C113,Foundation!$C$5:$D$554,2,0),"")</f>
        <v>DA+9</v>
      </c>
      <c r="E113" s="732">
        <v>45854</v>
      </c>
      <c r="F113" s="732">
        <v>45864</v>
      </c>
      <c r="G113" s="64" t="s">
        <v>1487</v>
      </c>
      <c r="H113" s="557">
        <f t="shared" si="6"/>
        <v>45.697022000000004</v>
      </c>
      <c r="I113" s="773">
        <f t="shared" si="4"/>
        <v>4.2575184245048003</v>
      </c>
      <c r="J113" s="64" t="s">
        <v>1480</v>
      </c>
      <c r="K113" s="1010" t="s">
        <v>255</v>
      </c>
      <c r="L113" s="1007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5" t="s">
        <v>165</v>
      </c>
      <c r="D114" s="65" t="str">
        <f>IFERROR(VLOOKUP(C114,Foundation!$C$5:$D$554,2,0),"")</f>
        <v>DA+9</v>
      </c>
      <c r="E114" s="732">
        <f>F110+1</f>
        <v>45856</v>
      </c>
      <c r="F114" s="732">
        <v>45864</v>
      </c>
      <c r="G114" s="64" t="s">
        <v>1475</v>
      </c>
      <c r="H114" s="557">
        <f t="shared" si="6"/>
        <v>45.697022000000004</v>
      </c>
      <c r="I114" s="773">
        <f t="shared" si="4"/>
        <v>4.2575184245048003</v>
      </c>
      <c r="J114" s="64" t="s">
        <v>1094</v>
      </c>
      <c r="K114" s="1010" t="s">
        <v>255</v>
      </c>
      <c r="L114" s="1007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5" t="s">
        <v>261</v>
      </c>
      <c r="D115" s="65" t="str">
        <f>IFERROR(VLOOKUP(C115,Foundation!$C$5:$D$554,2,0),"")</f>
        <v>DB2+0</v>
      </c>
      <c r="E115" s="732">
        <f>F111+1</f>
        <v>45860</v>
      </c>
      <c r="F115" s="732">
        <v>45869</v>
      </c>
      <c r="G115" s="64" t="s">
        <v>1478</v>
      </c>
      <c r="H115" s="557">
        <f t="shared" si="6"/>
        <v>59.500627999999999</v>
      </c>
      <c r="I115" s="773">
        <f t="shared" si="4"/>
        <v>5.5435783097551994</v>
      </c>
      <c r="J115" s="64" t="s">
        <v>1150</v>
      </c>
      <c r="K115" s="1010" t="s">
        <v>255</v>
      </c>
      <c r="L115" s="1007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5" t="s">
        <v>879</v>
      </c>
      <c r="D116" s="65" t="str">
        <f>IFERROR(VLOOKUP(C116,Foundation!$C$5:$D$554,2,0),"")</f>
        <v>DA+3</v>
      </c>
      <c r="E116" s="732">
        <v>45864</v>
      </c>
      <c r="F116" s="732">
        <v>45869</v>
      </c>
      <c r="G116" s="64" t="s">
        <v>1476</v>
      </c>
      <c r="H116" s="557">
        <f t="shared" si="6"/>
        <v>37.931087999999995</v>
      </c>
      <c r="I116" s="773">
        <f t="shared" si="4"/>
        <v>3.5339787792191997</v>
      </c>
      <c r="J116" s="64" t="s">
        <v>662</v>
      </c>
      <c r="K116" s="1010" t="s">
        <v>255</v>
      </c>
      <c r="L116" s="1007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5" t="s">
        <v>9</v>
      </c>
      <c r="D117" s="65" t="str">
        <f>IFERROR(VLOOKUP(C117,Foundation!$C$5:$D$554,2,0),"")</f>
        <v>DB1+0</v>
      </c>
      <c r="E117" s="732">
        <v>45854</v>
      </c>
      <c r="F117" s="732">
        <v>45870</v>
      </c>
      <c r="G117" s="64" t="s">
        <v>1484</v>
      </c>
      <c r="H117" s="557">
        <f t="shared" si="6"/>
        <v>55.450851000000007</v>
      </c>
      <c r="I117" s="773">
        <f t="shared" si="4"/>
        <v>5.1662670663084009</v>
      </c>
      <c r="J117" s="64" t="s">
        <v>1173</v>
      </c>
      <c r="K117" s="1010" t="s">
        <v>255</v>
      </c>
      <c r="L117" s="1007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5" t="s">
        <v>77</v>
      </c>
      <c r="D118" s="65" t="str">
        <f>IFERROR(VLOOKUP(C118,Foundation!$C$5:$D$554,2,0),"")</f>
        <v>DB2+0</v>
      </c>
      <c r="E118" s="732">
        <v>45859</v>
      </c>
      <c r="F118" s="732">
        <v>45871</v>
      </c>
      <c r="G118" s="64" t="s">
        <v>1483</v>
      </c>
      <c r="H118" s="557">
        <f t="shared" si="6"/>
        <v>59.500627999999999</v>
      </c>
      <c r="I118" s="773">
        <f t="shared" si="4"/>
        <v>5.5435783097551994</v>
      </c>
      <c r="J118" s="64" t="s">
        <v>1485</v>
      </c>
      <c r="K118" s="1010" t="s">
        <v>255</v>
      </c>
      <c r="L118" s="1010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5" t="s">
        <v>402</v>
      </c>
      <c r="D119" s="65" t="str">
        <f>IFERROR(VLOOKUP(C119,Foundation!$C$5:$D$554,2,0),"")</f>
        <v>DA+9</v>
      </c>
      <c r="E119" s="732">
        <v>45853</v>
      </c>
      <c r="F119" s="732">
        <v>45872</v>
      </c>
      <c r="G119" s="64" t="s">
        <v>1487</v>
      </c>
      <c r="H119" s="557">
        <f t="shared" si="6"/>
        <v>45.697022000000004</v>
      </c>
      <c r="I119" s="773">
        <f t="shared" si="4"/>
        <v>4.2575184245048003</v>
      </c>
      <c r="J119" s="64" t="s">
        <v>1479</v>
      </c>
      <c r="K119" s="1010" t="s">
        <v>255</v>
      </c>
      <c r="L119" s="1007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5" t="s">
        <v>445</v>
      </c>
      <c r="D120" s="65" t="str">
        <f>IFERROR(VLOOKUP(C120,Foundation!$C$5:$D$554,2,0),"")</f>
        <v>DA+3</v>
      </c>
      <c r="E120" s="732">
        <v>45856</v>
      </c>
      <c r="F120" s="732">
        <v>45872</v>
      </c>
      <c r="G120" s="64" t="s">
        <v>1481</v>
      </c>
      <c r="H120" s="557">
        <f t="shared" si="6"/>
        <v>37.931087999999995</v>
      </c>
      <c r="I120" s="773">
        <f t="shared" si="4"/>
        <v>3.5339787792191997</v>
      </c>
      <c r="J120" s="64" t="s">
        <v>1173</v>
      </c>
      <c r="K120" s="1010" t="s">
        <v>255</v>
      </c>
      <c r="L120" s="1007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5" t="s">
        <v>875</v>
      </c>
      <c r="D121" s="65" t="str">
        <f>IFERROR(VLOOKUP(C121,Foundation!$C$5:$D$554,2,0),"")</f>
        <v>DA+6</v>
      </c>
      <c r="E121" s="732">
        <f>F114+1</f>
        <v>45865</v>
      </c>
      <c r="F121" s="732">
        <v>45874</v>
      </c>
      <c r="G121" s="64" t="s">
        <v>1475</v>
      </c>
      <c r="H121" s="557">
        <f t="shared" si="6"/>
        <v>43.804423999999997</v>
      </c>
      <c r="I121" s="773">
        <f t="shared" si="4"/>
        <v>4.0811880970015997</v>
      </c>
      <c r="J121" s="64" t="s">
        <v>1094</v>
      </c>
      <c r="K121" s="1010" t="s">
        <v>255</v>
      </c>
      <c r="L121" s="1007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5" t="s">
        <v>171</v>
      </c>
      <c r="D122" s="65" t="str">
        <f>IFERROR(VLOOKUP(C122,Foundation!$C$5:$D$554,2,0),"")</f>
        <v>DA+3</v>
      </c>
      <c r="E122" s="732">
        <f>F118</f>
        <v>45871</v>
      </c>
      <c r="F122" s="732">
        <v>45875</v>
      </c>
      <c r="G122" s="64" t="s">
        <v>1483</v>
      </c>
      <c r="H122" s="557">
        <f t="shared" si="6"/>
        <v>37.931087999999995</v>
      </c>
      <c r="I122" s="773">
        <f t="shared" si="4"/>
        <v>3.5339787792191997</v>
      </c>
      <c r="J122" s="64" t="s">
        <v>1485</v>
      </c>
      <c r="K122" s="1010" t="s">
        <v>255</v>
      </c>
      <c r="L122" s="1010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5" t="s">
        <v>206</v>
      </c>
      <c r="D123" s="65" t="str">
        <f>IFERROR(VLOOKUP(C123,Foundation!$C$5:$D$554,2,0),"")</f>
        <v>DA+9</v>
      </c>
      <c r="E123" s="732">
        <v>45844</v>
      </c>
      <c r="F123" s="732">
        <v>45876</v>
      </c>
      <c r="G123" s="64" t="s">
        <v>1477</v>
      </c>
      <c r="H123" s="557">
        <f t="shared" si="6"/>
        <v>45.697022000000004</v>
      </c>
      <c r="I123" s="773">
        <f t="shared" si="4"/>
        <v>4.2575184245048003</v>
      </c>
      <c r="J123" s="64" t="s">
        <v>1491</v>
      </c>
      <c r="K123" s="1010" t="s">
        <v>255</v>
      </c>
      <c r="L123" s="1007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5" t="s">
        <v>260</v>
      </c>
      <c r="D124" s="65" t="str">
        <f>IFERROR(VLOOKUP(C124,Foundation!$C$5:$D$554,2,0),"")</f>
        <v>DA+6</v>
      </c>
      <c r="E124" s="732">
        <f>F119+1</f>
        <v>45873</v>
      </c>
      <c r="F124" s="732">
        <v>45877</v>
      </c>
      <c r="G124" s="64" t="s">
        <v>1487</v>
      </c>
      <c r="H124" s="557">
        <f t="shared" si="6"/>
        <v>43.804423999999997</v>
      </c>
      <c r="I124" s="773">
        <f t="shared" si="4"/>
        <v>4.0811880970015997</v>
      </c>
      <c r="J124" s="64" t="s">
        <v>1150</v>
      </c>
      <c r="K124" s="1010" t="s">
        <v>255</v>
      </c>
      <c r="L124" s="1007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5" t="s">
        <v>775</v>
      </c>
      <c r="D125" s="65" t="str">
        <f>IFERROR(VLOOKUP(C125,Foundation!$C$5:$D$554,2,0),"")</f>
        <v>DB1+9</v>
      </c>
      <c r="E125" s="732">
        <f>F116+1</f>
        <v>45870</v>
      </c>
      <c r="F125" s="732">
        <v>45878</v>
      </c>
      <c r="G125" s="64" t="s">
        <v>1476</v>
      </c>
      <c r="H125" s="557">
        <f t="shared" si="6"/>
        <v>66.780901</v>
      </c>
      <c r="I125" s="773">
        <f t="shared" si="4"/>
        <v>6.2218696967283993</v>
      </c>
      <c r="J125" s="64" t="s">
        <v>1017</v>
      </c>
      <c r="K125" s="1010" t="s">
        <v>255</v>
      </c>
      <c r="L125" s="1007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5" t="s">
        <v>591</v>
      </c>
      <c r="D126" s="65" t="str">
        <f>IFERROR(VLOOKUP(C126,Foundation!$C$5:$D$554,2,0),"")</f>
        <v>DA+6</v>
      </c>
      <c r="E126" s="732">
        <f>F116+1</f>
        <v>45870</v>
      </c>
      <c r="F126" s="732">
        <v>45878</v>
      </c>
      <c r="G126" s="64" t="s">
        <v>1486</v>
      </c>
      <c r="H126" s="557">
        <f t="shared" si="6"/>
        <v>43.804423999999997</v>
      </c>
      <c r="I126" s="773">
        <f t="shared" si="4"/>
        <v>4.0811880970015997</v>
      </c>
      <c r="J126" s="64" t="s">
        <v>1479</v>
      </c>
      <c r="K126" s="1010" t="s">
        <v>255</v>
      </c>
      <c r="L126" s="1007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5" t="s">
        <v>492</v>
      </c>
      <c r="D127" s="65" t="str">
        <f>IFERROR(VLOOKUP(C127,Foundation!$C$5:$D$554,2,0),"")</f>
        <v>DA+1.5</v>
      </c>
      <c r="E127" s="732">
        <f>F115+1</f>
        <v>45870</v>
      </c>
      <c r="F127" s="732">
        <v>45878</v>
      </c>
      <c r="G127" s="64" t="s">
        <v>1489</v>
      </c>
      <c r="H127" s="557">
        <f t="shared" si="6"/>
        <v>37.138323999999997</v>
      </c>
      <c r="I127" s="773">
        <f t="shared" si="4"/>
        <v>3.4601182257615997</v>
      </c>
      <c r="J127" s="64" t="s">
        <v>1150</v>
      </c>
      <c r="K127" s="1010" t="s">
        <v>255</v>
      </c>
      <c r="L127" s="1007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5" t="s">
        <v>82</v>
      </c>
      <c r="D128" s="65" t="str">
        <f>IFERROR(VLOOKUP(C128,Foundation!$C$5:$D$554,2,0),"")</f>
        <v>DA+3</v>
      </c>
      <c r="E128" s="732">
        <f>F117+1</f>
        <v>45871</v>
      </c>
      <c r="F128" s="732">
        <v>45879</v>
      </c>
      <c r="G128" s="64" t="s">
        <v>1484</v>
      </c>
      <c r="H128" s="557">
        <f t="shared" si="6"/>
        <v>37.931087999999995</v>
      </c>
      <c r="I128" s="773">
        <f t="shared" si="4"/>
        <v>3.5339787792191997</v>
      </c>
      <c r="J128" s="64" t="s">
        <v>1173</v>
      </c>
      <c r="K128" s="1010" t="s">
        <v>255</v>
      </c>
      <c r="L128" s="1007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5" t="s">
        <v>163</v>
      </c>
      <c r="D129" s="65" t="str">
        <f>IFERROR(VLOOKUP(C129,Foundation!$C$5:$D$554,2,0),"")</f>
        <v>DA+1.5</v>
      </c>
      <c r="E129" s="732">
        <f>F120+1</f>
        <v>45873</v>
      </c>
      <c r="F129" s="732">
        <v>45880</v>
      </c>
      <c r="G129" s="64" t="s">
        <v>1481</v>
      </c>
      <c r="H129" s="557">
        <f t="shared" si="6"/>
        <v>37.138323999999997</v>
      </c>
      <c r="I129" s="773">
        <f t="shared" si="4"/>
        <v>3.4601182257615997</v>
      </c>
      <c r="J129" s="64" t="s">
        <v>1173</v>
      </c>
      <c r="K129" s="1010" t="s">
        <v>255</v>
      </c>
      <c r="L129" s="1007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5" t="s">
        <v>172</v>
      </c>
      <c r="D130" s="65" t="str">
        <f>IFERROR(VLOOKUP(C130,Foundation!$C$5:$D$554,2,0),"")</f>
        <v>DA+9</v>
      </c>
      <c r="E130" s="732">
        <f>F122+1</f>
        <v>45876</v>
      </c>
      <c r="F130" s="732">
        <v>45880</v>
      </c>
      <c r="G130" s="64" t="s">
        <v>1483</v>
      </c>
      <c r="H130" s="557">
        <f t="shared" si="6"/>
        <v>45.697022000000004</v>
      </c>
      <c r="I130" s="773">
        <f t="shared" si="4"/>
        <v>4.2575184245048003</v>
      </c>
      <c r="J130" s="64" t="s">
        <v>1485</v>
      </c>
      <c r="K130" s="1010" t="s">
        <v>255</v>
      </c>
      <c r="L130" s="1010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5" t="s">
        <v>636</v>
      </c>
      <c r="D131" s="65" t="str">
        <f>IFERROR(VLOOKUP(C131,Foundation!$C$5:$D$554,2,0),"")</f>
        <v>DA+9</v>
      </c>
      <c r="E131" s="732">
        <v>45870</v>
      </c>
      <c r="F131" s="732">
        <v>45882</v>
      </c>
      <c r="G131" s="64" t="s">
        <v>1488</v>
      </c>
      <c r="H131" s="557">
        <f t="shared" si="6"/>
        <v>45.697022000000004</v>
      </c>
      <c r="I131" s="773">
        <f t="shared" si="4"/>
        <v>4.2575184245048003</v>
      </c>
      <c r="J131" s="64" t="s">
        <v>1485</v>
      </c>
      <c r="K131" s="1010" t="s">
        <v>255</v>
      </c>
      <c r="L131" s="1007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5" t="s">
        <v>471</v>
      </c>
      <c r="D132" s="65" t="str">
        <f>IFERROR(VLOOKUP(C132,Foundation!$C$5:$D$554,2,0),"")</f>
        <v>DA+9</v>
      </c>
      <c r="E132" s="732">
        <v>45871</v>
      </c>
      <c r="F132" s="732">
        <v>45882</v>
      </c>
      <c r="G132" s="64" t="s">
        <v>1490</v>
      </c>
      <c r="H132" s="557">
        <f t="shared" si="6"/>
        <v>45.697022000000004</v>
      </c>
      <c r="I132" s="773">
        <f t="shared" si="4"/>
        <v>4.2575184245048003</v>
      </c>
      <c r="J132" s="64" t="s">
        <v>1150</v>
      </c>
      <c r="K132" s="1010" t="s">
        <v>255</v>
      </c>
      <c r="L132" s="1007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5" t="s">
        <v>876</v>
      </c>
      <c r="D133" s="65" t="str">
        <f>IFERROR(VLOOKUP(C133,Foundation!$C$5:$D$554,2,0),"")</f>
        <v>DA+9</v>
      </c>
      <c r="E133" s="732">
        <f>F121+2</f>
        <v>45876</v>
      </c>
      <c r="F133" s="732">
        <v>45883</v>
      </c>
      <c r="G133" s="64" t="s">
        <v>1475</v>
      </c>
      <c r="H133" s="557">
        <f t="shared" si="6"/>
        <v>45.697022000000004</v>
      </c>
      <c r="I133" s="773">
        <f t="shared" ref="I133:I196" si="7">IFERROR(VLOOKUP(D133,$D$316:$K$345,8,0)/10^5,"")</f>
        <v>4.2575184245048003</v>
      </c>
      <c r="J133" s="64" t="s">
        <v>1094</v>
      </c>
      <c r="K133" s="1010" t="s">
        <v>255</v>
      </c>
      <c r="L133" s="1007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5" t="s">
        <v>469</v>
      </c>
      <c r="D134" s="65" t="str">
        <f>IFERROR(VLOOKUP(C134,Foundation!$C$5:$D$554,2,0),"")</f>
        <v>DA+3</v>
      </c>
      <c r="E134" s="732">
        <f>F124</f>
        <v>45877</v>
      </c>
      <c r="F134" s="732">
        <v>45883</v>
      </c>
      <c r="G134" s="64" t="s">
        <v>1487</v>
      </c>
      <c r="H134" s="557">
        <f t="shared" si="6"/>
        <v>37.931087999999995</v>
      </c>
      <c r="I134" s="773">
        <f t="shared" si="7"/>
        <v>3.5339787792191997</v>
      </c>
      <c r="J134" s="64" t="s">
        <v>1150</v>
      </c>
      <c r="K134" s="1010" t="s">
        <v>255</v>
      </c>
      <c r="L134" s="1007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5" t="s">
        <v>484</v>
      </c>
      <c r="D135" s="65" t="str">
        <f>IFERROR(VLOOKUP(C135,Foundation!$C$5:$D$554,2,0),"")</f>
        <v>DB1+12</v>
      </c>
      <c r="E135" s="732">
        <v>45876</v>
      </c>
      <c r="F135" s="732">
        <v>45883</v>
      </c>
      <c r="G135" s="64" t="s">
        <v>1497</v>
      </c>
      <c r="H135" s="557">
        <f t="shared" si="6"/>
        <v>70.788264999999996</v>
      </c>
      <c r="I135" s="773">
        <f t="shared" si="7"/>
        <v>6.5952293888259996</v>
      </c>
      <c r="J135" s="64" t="s">
        <v>1150</v>
      </c>
      <c r="K135" s="1010" t="s">
        <v>255</v>
      </c>
      <c r="L135" s="1007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5" t="s">
        <v>69</v>
      </c>
      <c r="D136" s="65" t="str">
        <f>IFERROR(VLOOKUP(C136,Foundation!$C$5:$D$554,2,0),"")</f>
        <v>DA+9</v>
      </c>
      <c r="E136" s="732">
        <f>F125</f>
        <v>45878</v>
      </c>
      <c r="F136" s="732">
        <v>45886</v>
      </c>
      <c r="G136" s="64" t="s">
        <v>1498</v>
      </c>
      <c r="H136" s="557">
        <f t="shared" si="6"/>
        <v>45.697022000000004</v>
      </c>
      <c r="I136" s="773">
        <f t="shared" si="7"/>
        <v>4.2575184245048003</v>
      </c>
      <c r="J136" s="64" t="s">
        <v>1017</v>
      </c>
      <c r="K136" s="1010" t="s">
        <v>255</v>
      </c>
      <c r="L136" s="1007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5" t="s">
        <v>476</v>
      </c>
      <c r="D137" s="65" t="str">
        <f>IFERROR(VLOOKUP(C137,Foundation!$C$5:$D$554,2,0),"")</f>
        <v>DA+1.5</v>
      </c>
      <c r="E137" s="732">
        <f>F127</f>
        <v>45878</v>
      </c>
      <c r="F137" s="732">
        <v>45887</v>
      </c>
      <c r="G137" s="64" t="s">
        <v>1489</v>
      </c>
      <c r="H137" s="557">
        <f t="shared" si="6"/>
        <v>37.138323999999997</v>
      </c>
      <c r="I137" s="773">
        <f t="shared" si="7"/>
        <v>3.4601182257615997</v>
      </c>
      <c r="J137" s="64" t="s">
        <v>1150</v>
      </c>
      <c r="K137" s="1010" t="s">
        <v>255</v>
      </c>
      <c r="L137" s="1007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5" t="s">
        <v>371</v>
      </c>
      <c r="D138" s="65" t="str">
        <f>IFERROR(VLOOKUP(C138,Foundation!$C$5:$D$554,2,0),"")</f>
        <v>DA+3</v>
      </c>
      <c r="E138" s="732">
        <f>F135+1</f>
        <v>45884</v>
      </c>
      <c r="F138" s="732">
        <v>45888</v>
      </c>
      <c r="G138" s="64" t="s">
        <v>1497</v>
      </c>
      <c r="H138" s="557">
        <f t="shared" si="6"/>
        <v>37.931087999999995</v>
      </c>
      <c r="I138" s="773">
        <f t="shared" si="7"/>
        <v>3.5339787792191997</v>
      </c>
      <c r="J138" s="64" t="s">
        <v>1500</v>
      </c>
      <c r="K138" s="1010" t="s">
        <v>255</v>
      </c>
      <c r="L138" s="1007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5" t="s">
        <v>1790</v>
      </c>
      <c r="D139" s="65" t="str">
        <f>IFERROR(VLOOKUP(C139,Foundation!$C$5:$D$554,2,0),"")</f>
        <v>DB1+9</v>
      </c>
      <c r="E139" s="732">
        <f>F130+1</f>
        <v>45881</v>
      </c>
      <c r="F139" s="732">
        <v>45888</v>
      </c>
      <c r="G139" s="64" t="s">
        <v>1483</v>
      </c>
      <c r="H139" s="557">
        <f t="shared" si="6"/>
        <v>66.780901</v>
      </c>
      <c r="I139" s="773">
        <f t="shared" si="7"/>
        <v>6.2218696967283993</v>
      </c>
      <c r="J139" s="64" t="s">
        <v>1485</v>
      </c>
      <c r="K139" s="1010" t="s">
        <v>255</v>
      </c>
      <c r="L139" s="1007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5" t="s">
        <v>464</v>
      </c>
      <c r="D140" s="65" t="str">
        <f>IFERROR(VLOOKUP(C140,Foundation!$C$5:$D$554,2,0),"")</f>
        <v>DA+3</v>
      </c>
      <c r="E140" s="732">
        <v>45877</v>
      </c>
      <c r="F140" s="732">
        <v>45889</v>
      </c>
      <c r="G140" s="64" t="s">
        <v>1494</v>
      </c>
      <c r="H140" s="557">
        <f t="shared" si="6"/>
        <v>37.931087999999995</v>
      </c>
      <c r="I140" s="773">
        <f t="shared" si="7"/>
        <v>3.5339787792191997</v>
      </c>
      <c r="J140" s="64" t="s">
        <v>1503</v>
      </c>
      <c r="K140" s="1010" t="s">
        <v>255</v>
      </c>
      <c r="L140" s="1007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5" t="s">
        <v>634</v>
      </c>
      <c r="D141" s="65" t="str">
        <f>IFERROR(VLOOKUP(C141,Foundation!$C$5:$D$554,2,0),"")</f>
        <v>DA+3</v>
      </c>
      <c r="E141" s="732">
        <f>F131+1</f>
        <v>45883</v>
      </c>
      <c r="F141" s="732">
        <v>45889</v>
      </c>
      <c r="G141" s="64" t="s">
        <v>1488</v>
      </c>
      <c r="H141" s="557">
        <f t="shared" si="6"/>
        <v>37.931087999999995</v>
      </c>
      <c r="I141" s="773">
        <f t="shared" si="7"/>
        <v>3.5339787792191997</v>
      </c>
      <c r="J141" s="64" t="s">
        <v>1491</v>
      </c>
      <c r="K141" s="1010" t="s">
        <v>255</v>
      </c>
      <c r="L141" s="1007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5" t="s">
        <v>268</v>
      </c>
      <c r="D142" s="65" t="str">
        <f>IFERROR(VLOOKUP(C142,Foundation!$C$5:$D$554,2,0),"")</f>
        <v>DD60+0</v>
      </c>
      <c r="E142" s="732">
        <v>45876</v>
      </c>
      <c r="F142" s="732">
        <v>45890</v>
      </c>
      <c r="G142" s="64" t="s">
        <v>1493</v>
      </c>
      <c r="H142" s="557">
        <f t="shared" si="6"/>
        <v>83.133526000000003</v>
      </c>
      <c r="I142" s="773">
        <f t="shared" si="7"/>
        <v>7.7454176037784004</v>
      </c>
      <c r="J142" s="64" t="s">
        <v>1495</v>
      </c>
      <c r="K142" s="1010" t="s">
        <v>255</v>
      </c>
      <c r="L142" s="1007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5" t="s">
        <v>258</v>
      </c>
      <c r="D143" s="65" t="str">
        <f>IFERROR(VLOOKUP(C143,Foundation!$C$5:$D$554,2,0),"")</f>
        <v>DB1+9</v>
      </c>
      <c r="E143" s="732">
        <v>45882</v>
      </c>
      <c r="F143" s="732">
        <v>45890</v>
      </c>
      <c r="G143" s="64" t="s">
        <v>1486</v>
      </c>
      <c r="H143" s="557">
        <f t="shared" si="6"/>
        <v>66.780901</v>
      </c>
      <c r="I143" s="773">
        <f t="shared" si="7"/>
        <v>6.2218696967283993</v>
      </c>
      <c r="J143" s="64" t="s">
        <v>1479</v>
      </c>
      <c r="K143" s="1010" t="s">
        <v>255</v>
      </c>
      <c r="L143" s="1007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5" t="s">
        <v>472</v>
      </c>
      <c r="D144" s="65" t="str">
        <f>IFERROR(VLOOKUP(C144,Foundation!$C$5:$D$554,2,0),"")</f>
        <v>DA-3</v>
      </c>
      <c r="E144" s="732">
        <f>F132+1</f>
        <v>45883</v>
      </c>
      <c r="F144" s="732">
        <v>45890</v>
      </c>
      <c r="G144" s="64" t="s">
        <v>1490</v>
      </c>
      <c r="H144" s="557">
        <f t="shared" si="6"/>
        <v>34.789810000000003</v>
      </c>
      <c r="I144" s="773">
        <f t="shared" si="7"/>
        <v>3.2413109340040003</v>
      </c>
      <c r="J144" s="64" t="s">
        <v>1501</v>
      </c>
      <c r="K144" s="1010" t="s">
        <v>255</v>
      </c>
      <c r="L144" s="1007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5" t="s">
        <v>470</v>
      </c>
      <c r="D145" s="65" t="str">
        <f>IFERROR(VLOOKUP(C145,Foundation!$C$5:$D$554,2,0),"")</f>
        <v>DA+9</v>
      </c>
      <c r="E145" s="732">
        <f>F134+1</f>
        <v>45884</v>
      </c>
      <c r="F145" s="732">
        <v>45890</v>
      </c>
      <c r="G145" s="64" t="s">
        <v>1487</v>
      </c>
      <c r="H145" s="557">
        <f t="shared" si="6"/>
        <v>45.697022000000004</v>
      </c>
      <c r="I145" s="773">
        <f t="shared" si="7"/>
        <v>4.2575184245048003</v>
      </c>
      <c r="J145" s="64"/>
      <c r="K145" s="1010" t="s">
        <v>255</v>
      </c>
      <c r="L145" s="1007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5" t="s">
        <v>444</v>
      </c>
      <c r="D146" s="65" t="str">
        <f>IFERROR(VLOOKUP(C146,Foundation!$C$5:$D$554,2,0),"")</f>
        <v>DA-3</v>
      </c>
      <c r="E146" s="732">
        <f>F130+1</f>
        <v>45881</v>
      </c>
      <c r="F146" s="732">
        <v>45890</v>
      </c>
      <c r="G146" s="64" t="s">
        <v>1481</v>
      </c>
      <c r="H146" s="557">
        <f t="shared" si="6"/>
        <v>34.789810000000003</v>
      </c>
      <c r="I146" s="773">
        <f t="shared" si="7"/>
        <v>3.2413109340040003</v>
      </c>
      <c r="J146" s="64" t="s">
        <v>1173</v>
      </c>
      <c r="K146" s="1010" t="s">
        <v>255</v>
      </c>
      <c r="L146" s="1007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5" t="s">
        <v>164</v>
      </c>
      <c r="D147" s="65" t="str">
        <f>IFERROR(VLOOKUP(C147,Foundation!$C$5:$D$554,2,0),"")</f>
        <v>DA+3</v>
      </c>
      <c r="E147" s="732">
        <f>F129+1</f>
        <v>45881</v>
      </c>
      <c r="F147" s="732">
        <v>45891</v>
      </c>
      <c r="G147" s="64" t="s">
        <v>1484</v>
      </c>
      <c r="H147" s="557">
        <f t="shared" si="6"/>
        <v>37.931087999999995</v>
      </c>
      <c r="I147" s="773">
        <f t="shared" si="7"/>
        <v>3.5339787792191997</v>
      </c>
      <c r="J147" s="64" t="s">
        <v>1502</v>
      </c>
      <c r="K147" s="1010" t="s">
        <v>255</v>
      </c>
      <c r="L147" s="1007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5" t="s">
        <v>575</v>
      </c>
      <c r="D148" s="65" t="str">
        <f>IFERROR(VLOOKUP(C148,Foundation!$C$5:$D$554,2,0),"")</f>
        <v>DA+1.5</v>
      </c>
      <c r="E148" s="732">
        <f>F136+1</f>
        <v>45887</v>
      </c>
      <c r="F148" s="732">
        <v>45891</v>
      </c>
      <c r="G148" s="64" t="s">
        <v>1498</v>
      </c>
      <c r="H148" s="557">
        <f t="shared" si="6"/>
        <v>37.138323999999997</v>
      </c>
      <c r="I148" s="773">
        <f t="shared" si="7"/>
        <v>3.4601182257615997</v>
      </c>
      <c r="J148" s="64" t="s">
        <v>1017</v>
      </c>
      <c r="K148" s="1010" t="s">
        <v>255</v>
      </c>
      <c r="L148" s="1007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5" t="s">
        <v>477</v>
      </c>
      <c r="D149" s="65" t="str">
        <f>IFERROR(VLOOKUP(C149,Foundation!$C$5:$D$554,2,0),"")</f>
        <v>DA-1.5</v>
      </c>
      <c r="E149" s="732">
        <v>45888</v>
      </c>
      <c r="F149" s="732">
        <v>45894</v>
      </c>
      <c r="G149" s="64" t="s">
        <v>1489</v>
      </c>
      <c r="H149" s="557">
        <f t="shared" si="6"/>
        <v>35.601761999999994</v>
      </c>
      <c r="I149" s="773">
        <f t="shared" si="7"/>
        <v>3.3169592027207995</v>
      </c>
      <c r="J149" s="64" t="s">
        <v>1150</v>
      </c>
      <c r="K149" s="1010" t="s">
        <v>255</v>
      </c>
      <c r="L149" s="1007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5" t="s">
        <v>372</v>
      </c>
      <c r="D150" s="65" t="str">
        <f>IFERROR(VLOOKUP(C150,Foundation!$C$5:$D$554,2,0),"")</f>
        <v>DA+3</v>
      </c>
      <c r="E150" s="732">
        <f>F138+1</f>
        <v>45889</v>
      </c>
      <c r="F150" s="732">
        <v>45894</v>
      </c>
      <c r="G150" s="64" t="s">
        <v>1497</v>
      </c>
      <c r="H150" s="557">
        <f t="shared" si="6"/>
        <v>37.931087999999995</v>
      </c>
      <c r="I150" s="773">
        <f t="shared" si="7"/>
        <v>3.5339787792191997</v>
      </c>
      <c r="J150" s="64" t="s">
        <v>1500</v>
      </c>
      <c r="K150" s="1010" t="s">
        <v>255</v>
      </c>
      <c r="L150" s="1007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5" t="s">
        <v>645</v>
      </c>
      <c r="D151" s="65" t="str">
        <f>IFERROR(VLOOKUP(C151,Foundation!$C$5:$D$554,2,0),"")</f>
        <v>DA+6</v>
      </c>
      <c r="E151" s="732">
        <f>F139+1</f>
        <v>45889</v>
      </c>
      <c r="F151" s="732">
        <v>45894</v>
      </c>
      <c r="G151" s="64" t="s">
        <v>1483</v>
      </c>
      <c r="H151" s="557">
        <f t="shared" si="6"/>
        <v>43.804423999999997</v>
      </c>
      <c r="I151" s="773">
        <f t="shared" si="7"/>
        <v>4.0811880970015997</v>
      </c>
      <c r="J151" s="64" t="s">
        <v>1485</v>
      </c>
      <c r="K151" s="1010" t="s">
        <v>255</v>
      </c>
      <c r="L151" s="1007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5" t="s">
        <v>452</v>
      </c>
      <c r="D152" s="65" t="str">
        <f>IFERROR(VLOOKUP(C152,Foundation!$C$5:$D$554,2,0),"")</f>
        <v>DA+4.5</v>
      </c>
      <c r="E152" s="732">
        <f>F133+1</f>
        <v>45884</v>
      </c>
      <c r="F152" s="732">
        <v>45894</v>
      </c>
      <c r="G152" s="64" t="s">
        <v>1475</v>
      </c>
      <c r="H152" s="557">
        <f t="shared" si="6"/>
        <v>42.921818999999999</v>
      </c>
      <c r="I152" s="773">
        <f t="shared" si="7"/>
        <v>3.9989572013196</v>
      </c>
      <c r="J152" s="64" t="s">
        <v>1094</v>
      </c>
      <c r="K152" s="1010" t="s">
        <v>255</v>
      </c>
      <c r="L152" s="1007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5" t="s">
        <v>1252</v>
      </c>
      <c r="D153" s="65" t="str">
        <f>IFERROR(VLOOKUP(C153,Foundation!$C$5:$D$554,2,0),"")</f>
        <v>DA+0</v>
      </c>
      <c r="E153" s="732">
        <v>45890</v>
      </c>
      <c r="F153" s="732">
        <v>45896</v>
      </c>
      <c r="G153" s="64" t="s">
        <v>1493</v>
      </c>
      <c r="H153" s="557">
        <f t="shared" si="6"/>
        <v>36.159755999999994</v>
      </c>
      <c r="I153" s="773">
        <f t="shared" si="7"/>
        <v>3.3689466109103994</v>
      </c>
      <c r="J153" s="64" t="s">
        <v>1495</v>
      </c>
      <c r="K153" s="1010" t="s">
        <v>255</v>
      </c>
      <c r="L153" s="1007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5" t="s">
        <v>896</v>
      </c>
      <c r="D154" s="65" t="str">
        <f>IFERROR(VLOOKUP(C154,Foundation!$C$5:$D$554,2,0),"")</f>
        <v>DA+6</v>
      </c>
      <c r="E154" s="732">
        <v>45887</v>
      </c>
      <c r="F154" s="732">
        <v>45897</v>
      </c>
      <c r="G154" s="64" t="s">
        <v>1525</v>
      </c>
      <c r="H154" s="557">
        <f t="shared" si="6"/>
        <v>43.804423999999997</v>
      </c>
      <c r="I154" s="773">
        <f t="shared" si="7"/>
        <v>4.0811880970015997</v>
      </c>
      <c r="J154" s="64" t="s">
        <v>1480</v>
      </c>
      <c r="K154" s="1010" t="s">
        <v>255</v>
      </c>
      <c r="L154" s="1007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5" t="s">
        <v>463</v>
      </c>
      <c r="D155" s="65" t="str">
        <f>IFERROR(VLOOKUP(C155,Foundation!$C$5:$D$554,2,0),"")</f>
        <v>DA+6</v>
      </c>
      <c r="E155" s="732">
        <f>F140</f>
        <v>45889</v>
      </c>
      <c r="F155" s="732">
        <v>45897</v>
      </c>
      <c r="G155" s="64" t="s">
        <v>1494</v>
      </c>
      <c r="H155" s="557">
        <f t="shared" si="6"/>
        <v>43.804423999999997</v>
      </c>
      <c r="I155" s="773">
        <f t="shared" si="7"/>
        <v>4.0811880970015997</v>
      </c>
      <c r="J155" s="64" t="s">
        <v>1503</v>
      </c>
      <c r="K155" s="1010" t="s">
        <v>255</v>
      </c>
      <c r="L155" s="1007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5" t="s">
        <v>473</v>
      </c>
      <c r="D156" s="65" t="str">
        <f>IFERROR(VLOOKUP(C156,Foundation!$C$5:$D$554,2,0),"")</f>
        <v>DA+1.5</v>
      </c>
      <c r="E156" s="732">
        <f>F143+1</f>
        <v>45891</v>
      </c>
      <c r="F156" s="732">
        <v>45897</v>
      </c>
      <c r="G156" s="64" t="s">
        <v>1490</v>
      </c>
      <c r="H156" s="557">
        <f t="shared" si="6"/>
        <v>37.138323999999997</v>
      </c>
      <c r="I156" s="773">
        <f t="shared" si="7"/>
        <v>3.4601182257615997</v>
      </c>
      <c r="J156" s="64" t="s">
        <v>1501</v>
      </c>
      <c r="K156" s="1010" t="s">
        <v>255</v>
      </c>
      <c r="L156" s="1007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5" t="s">
        <v>468</v>
      </c>
      <c r="D157" s="65" t="str">
        <f>IFERROR(VLOOKUP(C157,Foundation!$C$5:$D$554,2,0),"")</f>
        <v>DA+9</v>
      </c>
      <c r="E157" s="732">
        <f>F144+1</f>
        <v>45891</v>
      </c>
      <c r="F157" s="732">
        <v>45897</v>
      </c>
      <c r="G157" s="64" t="s">
        <v>1487</v>
      </c>
      <c r="H157" s="557">
        <f t="shared" si="6"/>
        <v>45.697022000000004</v>
      </c>
      <c r="I157" s="773">
        <f t="shared" si="7"/>
        <v>4.2575184245048003</v>
      </c>
      <c r="J157" s="64" t="s">
        <v>1480</v>
      </c>
      <c r="K157" s="1010" t="s">
        <v>255</v>
      </c>
      <c r="L157" s="1007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5" t="s">
        <v>408</v>
      </c>
      <c r="D158" s="65" t="str">
        <f>IFERROR(VLOOKUP(C158,Foundation!$C$5:$D$554,2,0),"")</f>
        <v>DA+9</v>
      </c>
      <c r="E158" s="732">
        <v>45892</v>
      </c>
      <c r="F158" s="732">
        <v>45898</v>
      </c>
      <c r="G158" s="64" t="s">
        <v>1497</v>
      </c>
      <c r="H158" s="557">
        <f t="shared" si="6"/>
        <v>45.697022000000004</v>
      </c>
      <c r="I158" s="773">
        <f t="shared" si="7"/>
        <v>4.2575184245048003</v>
      </c>
      <c r="J158" s="64" t="s">
        <v>1500</v>
      </c>
      <c r="K158" s="1010" t="s">
        <v>255</v>
      </c>
      <c r="L158" s="1007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5" t="s">
        <v>573</v>
      </c>
      <c r="D159" s="65" t="str">
        <f>IFERROR(VLOOKUP(C159,Foundation!$C$5:$D$554,2,0),"")</f>
        <v>DA+6</v>
      </c>
      <c r="E159" s="732">
        <v>45892</v>
      </c>
      <c r="F159" s="732">
        <v>45899</v>
      </c>
      <c r="G159" s="64" t="s">
        <v>1498</v>
      </c>
      <c r="H159" s="557">
        <f t="shared" si="6"/>
        <v>43.804423999999997</v>
      </c>
      <c r="I159" s="773">
        <f t="shared" si="7"/>
        <v>4.0811880970015997</v>
      </c>
      <c r="J159" s="64" t="s">
        <v>1017</v>
      </c>
      <c r="K159" s="1010" t="s">
        <v>255</v>
      </c>
      <c r="L159" s="1007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5" t="s">
        <v>446</v>
      </c>
      <c r="D160" s="65" t="str">
        <f>IFERROR(VLOOKUP(C160,Foundation!$C$5:$D$554,2,0),"")</f>
        <v>DA-1.5</v>
      </c>
      <c r="E160" s="732">
        <f>F145+1</f>
        <v>45891</v>
      </c>
      <c r="F160" s="732">
        <v>45900</v>
      </c>
      <c r="G160" s="64" t="s">
        <v>1481</v>
      </c>
      <c r="H160" s="557">
        <f t="shared" si="6"/>
        <v>35.601761999999994</v>
      </c>
      <c r="I160" s="773">
        <f t="shared" si="7"/>
        <v>3.3169592027207995</v>
      </c>
      <c r="J160" s="64" t="s">
        <v>1173</v>
      </c>
      <c r="K160" s="1010" t="s">
        <v>255</v>
      </c>
      <c r="L160" s="1007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5" t="s">
        <v>674</v>
      </c>
      <c r="D161" s="65" t="str">
        <f>IFERROR(VLOOKUP(C161,Foundation!$C$5:$D$554,2,0),"")</f>
        <v>DB1+12</v>
      </c>
      <c r="E161" s="732">
        <f>F142+1</f>
        <v>45891</v>
      </c>
      <c r="F161" s="732">
        <v>45901</v>
      </c>
      <c r="G161" s="64" t="s">
        <v>1486</v>
      </c>
      <c r="H161" s="557">
        <f t="shared" si="6"/>
        <v>70.788264999999996</v>
      </c>
      <c r="I161" s="773">
        <f t="shared" si="7"/>
        <v>6.5952293888259996</v>
      </c>
      <c r="J161" s="64" t="s">
        <v>1479</v>
      </c>
      <c r="K161" s="1010" t="s">
        <v>255</v>
      </c>
      <c r="L161" s="1007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5" t="s">
        <v>776</v>
      </c>
      <c r="D162" s="65" t="str">
        <f>IFERROR(VLOOKUP(C162,Foundation!$C$5:$D$554,2,0),"")</f>
        <v>DA+6</v>
      </c>
      <c r="E162" s="732">
        <v>45883</v>
      </c>
      <c r="F162" s="732">
        <v>45902</v>
      </c>
      <c r="G162" s="64" t="s">
        <v>1499</v>
      </c>
      <c r="H162" s="557">
        <f t="shared" si="6"/>
        <v>43.804423999999997</v>
      </c>
      <c r="I162" s="773">
        <f t="shared" si="7"/>
        <v>4.0811880970015997</v>
      </c>
      <c r="J162" s="64" t="s">
        <v>1143</v>
      </c>
      <c r="K162" s="1010" t="s">
        <v>255</v>
      </c>
      <c r="L162" s="1010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5" t="s">
        <v>475</v>
      </c>
      <c r="D163" s="65" t="str">
        <f>IFERROR(VLOOKUP(C163,Foundation!$C$5:$D$554,2,0),"")</f>
        <v>DA+6</v>
      </c>
      <c r="E163" s="732">
        <v>45892</v>
      </c>
      <c r="F163" s="732">
        <v>45902</v>
      </c>
      <c r="G163" s="64" t="s">
        <v>1490</v>
      </c>
      <c r="H163" s="557">
        <f t="shared" ref="H163:H226" si="9">VLOOKUP(D163,$D$316:$I$345,6,0)</f>
        <v>43.804423999999997</v>
      </c>
      <c r="I163" s="773">
        <f t="shared" si="7"/>
        <v>4.0811880970015997</v>
      </c>
      <c r="J163" s="64" t="s">
        <v>1150</v>
      </c>
      <c r="K163" s="1010" t="s">
        <v>255</v>
      </c>
      <c r="L163" s="1007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5" t="s">
        <v>1253</v>
      </c>
      <c r="D164" s="65" t="str">
        <f>IFERROR(VLOOKUP(C164,Foundation!$C$5:$D$554,2,0),"")</f>
        <v>DA+3</v>
      </c>
      <c r="E164" s="732">
        <f>F153+1</f>
        <v>45897</v>
      </c>
      <c r="F164" s="732">
        <v>45902</v>
      </c>
      <c r="G164" s="64" t="s">
        <v>1493</v>
      </c>
      <c r="H164" s="557">
        <f t="shared" si="9"/>
        <v>37.931087999999995</v>
      </c>
      <c r="I164" s="773">
        <f t="shared" si="7"/>
        <v>3.5339787792191997</v>
      </c>
      <c r="J164" s="64" t="s">
        <v>1495</v>
      </c>
      <c r="K164" s="1010" t="s">
        <v>255</v>
      </c>
      <c r="L164" s="1007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5" t="s">
        <v>646</v>
      </c>
      <c r="D165" s="65" t="str">
        <f>IFERROR(VLOOKUP(C165,Foundation!$C$5:$D$554,2,0),"")</f>
        <v>DA-1.5</v>
      </c>
      <c r="E165" s="732">
        <v>45892</v>
      </c>
      <c r="F165" s="732">
        <v>45902</v>
      </c>
      <c r="G165" s="64" t="s">
        <v>1483</v>
      </c>
      <c r="H165" s="557">
        <f t="shared" si="9"/>
        <v>35.601761999999994</v>
      </c>
      <c r="I165" s="773">
        <f t="shared" si="7"/>
        <v>3.3169592027207995</v>
      </c>
      <c r="J165" s="64" t="s">
        <v>1485</v>
      </c>
      <c r="K165" s="1010" t="s">
        <v>255</v>
      </c>
      <c r="L165" s="1007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5" t="s">
        <v>447</v>
      </c>
      <c r="D166" s="65" t="str">
        <f>IFERROR(VLOOKUP(C166,Foundation!$C$5:$D$554,2,0),"")</f>
        <v>DA+6</v>
      </c>
      <c r="E166" s="732">
        <v>45892</v>
      </c>
      <c r="F166" s="732">
        <v>45903</v>
      </c>
      <c r="G166" s="64" t="s">
        <v>1484</v>
      </c>
      <c r="H166" s="557">
        <f t="shared" si="9"/>
        <v>43.804423999999997</v>
      </c>
      <c r="I166" s="773">
        <f t="shared" si="7"/>
        <v>4.0811880970015997</v>
      </c>
      <c r="J166" s="64" t="s">
        <v>1502</v>
      </c>
      <c r="K166" s="1010" t="s">
        <v>255</v>
      </c>
      <c r="L166" s="1007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5" t="s">
        <v>451</v>
      </c>
      <c r="D167" s="65" t="str">
        <f>IFERROR(VLOOKUP(C167,Foundation!$C$5:$D$554,2,0),"")</f>
        <v>DA+1.5</v>
      </c>
      <c r="E167" s="732">
        <v>45892</v>
      </c>
      <c r="F167" s="732">
        <v>45903</v>
      </c>
      <c r="G167" s="64" t="s">
        <v>1475</v>
      </c>
      <c r="H167" s="557">
        <f t="shared" si="9"/>
        <v>37.138323999999997</v>
      </c>
      <c r="I167" s="773">
        <f t="shared" si="7"/>
        <v>3.4601182257615997</v>
      </c>
      <c r="J167" s="64" t="s">
        <v>1094</v>
      </c>
      <c r="K167" s="1010" t="s">
        <v>255</v>
      </c>
      <c r="L167" s="1007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5" t="s">
        <v>1240</v>
      </c>
      <c r="D168" s="65" t="str">
        <f>IFERROR(VLOOKUP(C168,Foundation!$C$5:$D$554,2,0),"")</f>
        <v>DA+3</v>
      </c>
      <c r="E168" s="732">
        <v>45894</v>
      </c>
      <c r="F168" s="732">
        <v>45903</v>
      </c>
      <c r="G168" s="64" t="s">
        <v>1522</v>
      </c>
      <c r="H168" s="557">
        <f t="shared" si="9"/>
        <v>37.931087999999995</v>
      </c>
      <c r="I168" s="773">
        <f t="shared" si="7"/>
        <v>3.5339787792191997</v>
      </c>
      <c r="J168" s="64" t="s">
        <v>1491</v>
      </c>
      <c r="K168" s="1010" t="s">
        <v>255</v>
      </c>
      <c r="L168" s="1007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5" t="s">
        <v>70</v>
      </c>
      <c r="D169" s="65" t="str">
        <f>IFERROR(VLOOKUP(C169,Foundation!$C$5:$D$554,2,0),"")</f>
        <v>DA+3</v>
      </c>
      <c r="E169" s="732">
        <f>F159+1</f>
        <v>45900</v>
      </c>
      <c r="F169" s="732">
        <v>45904</v>
      </c>
      <c r="G169" s="64" t="s">
        <v>1498</v>
      </c>
      <c r="H169" s="557">
        <f t="shared" si="9"/>
        <v>37.931087999999995</v>
      </c>
      <c r="I169" s="773">
        <f t="shared" si="7"/>
        <v>3.5339787792191997</v>
      </c>
      <c r="J169" s="64" t="s">
        <v>1017</v>
      </c>
      <c r="K169" s="1010" t="s">
        <v>255</v>
      </c>
      <c r="L169" s="1007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5" t="s">
        <v>467</v>
      </c>
      <c r="D170" s="65" t="str">
        <f>IFERROR(VLOOKUP(C170,Foundation!$C$5:$D$554,2,0),"")</f>
        <v>DA+6</v>
      </c>
      <c r="E170" s="732">
        <f>F156+1</f>
        <v>45898</v>
      </c>
      <c r="F170" s="732">
        <v>45905</v>
      </c>
      <c r="G170" s="64" t="s">
        <v>1487</v>
      </c>
      <c r="H170" s="557">
        <f t="shared" si="9"/>
        <v>43.804423999999997</v>
      </c>
      <c r="I170" s="773">
        <f t="shared" si="7"/>
        <v>4.0811880970015997</v>
      </c>
      <c r="J170" s="64" t="s">
        <v>1501</v>
      </c>
      <c r="K170" s="1010" t="s">
        <v>255</v>
      </c>
      <c r="L170" s="1007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5" t="s">
        <v>474</v>
      </c>
      <c r="D171" s="65" t="str">
        <f>IFERROR(VLOOKUP(C171,Foundation!$C$5:$D$554,2,0),"")</f>
        <v>DA+3</v>
      </c>
      <c r="E171" s="732">
        <f>F157+1</f>
        <v>45898</v>
      </c>
      <c r="F171" s="732">
        <v>45906</v>
      </c>
      <c r="G171" s="64" t="s">
        <v>1490</v>
      </c>
      <c r="H171" s="557">
        <f t="shared" si="9"/>
        <v>37.931087999999995</v>
      </c>
      <c r="I171" s="773">
        <f t="shared" si="7"/>
        <v>3.5339787792191997</v>
      </c>
      <c r="J171" s="64" t="s">
        <v>1480</v>
      </c>
      <c r="K171" s="1010" t="s">
        <v>255</v>
      </c>
      <c r="L171" s="1007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5" t="s">
        <v>263</v>
      </c>
      <c r="D172" s="65" t="str">
        <f>IFERROR(VLOOKUP(C172,Foundation!$C$5:$D$554,2,0),"")</f>
        <v>DB1+12</v>
      </c>
      <c r="E172" s="732">
        <f>F158+1</f>
        <v>45899</v>
      </c>
      <c r="F172" s="732">
        <v>45906</v>
      </c>
      <c r="G172" s="64" t="s">
        <v>1497</v>
      </c>
      <c r="H172" s="557">
        <f t="shared" si="9"/>
        <v>70.788264999999996</v>
      </c>
      <c r="I172" s="773">
        <f t="shared" si="7"/>
        <v>6.5952293888259996</v>
      </c>
      <c r="J172" s="64" t="s">
        <v>1500</v>
      </c>
      <c r="K172" s="1010" t="s">
        <v>255</v>
      </c>
      <c r="L172" s="1007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5" t="s">
        <v>895</v>
      </c>
      <c r="D173" s="65" t="str">
        <f>IFERROR(VLOOKUP(C173,Foundation!$C$5:$D$554,2,0),"")</f>
        <v>DA+9</v>
      </c>
      <c r="E173" s="732">
        <f>F154+1</f>
        <v>45898</v>
      </c>
      <c r="F173" s="732">
        <v>45906</v>
      </c>
      <c r="G173" s="64" t="s">
        <v>1525</v>
      </c>
      <c r="H173" s="557">
        <f t="shared" si="9"/>
        <v>45.697022000000004</v>
      </c>
      <c r="I173" s="773">
        <f t="shared" si="7"/>
        <v>4.2575184245048003</v>
      </c>
      <c r="J173" s="64" t="s">
        <v>1480</v>
      </c>
      <c r="K173" s="1010" t="s">
        <v>255</v>
      </c>
      <c r="L173" s="1007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5" t="s">
        <v>647</v>
      </c>
      <c r="D174" s="65" t="str">
        <f>IFERROR(VLOOKUP(C174,Foundation!$C$5:$D$554,2,0),"")</f>
        <v>DA+0</v>
      </c>
      <c r="E174" s="732">
        <f>F165+1</f>
        <v>45903</v>
      </c>
      <c r="F174" s="732">
        <v>45907</v>
      </c>
      <c r="G174" s="64" t="s">
        <v>1483</v>
      </c>
      <c r="H174" s="557">
        <f t="shared" si="9"/>
        <v>36.159755999999994</v>
      </c>
      <c r="I174" s="773">
        <f t="shared" si="7"/>
        <v>3.3689466109103994</v>
      </c>
      <c r="J174" s="64" t="s">
        <v>1485</v>
      </c>
      <c r="K174" s="1010" t="s">
        <v>255</v>
      </c>
      <c r="L174" s="1007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5" t="s">
        <v>462</v>
      </c>
      <c r="D175" s="65" t="str">
        <f>IFERROR(VLOOKUP(C175,Foundation!$C$5:$D$554,2,0),"")</f>
        <v>DA-1.5</v>
      </c>
      <c r="E175" s="732">
        <f>F155+1</f>
        <v>45898</v>
      </c>
      <c r="F175" s="732">
        <v>45908</v>
      </c>
      <c r="G175" s="64" t="s">
        <v>1494</v>
      </c>
      <c r="H175" s="557">
        <f t="shared" si="9"/>
        <v>35.601761999999994</v>
      </c>
      <c r="I175" s="773">
        <f t="shared" si="7"/>
        <v>3.3169592027207995</v>
      </c>
      <c r="J175" s="64" t="s">
        <v>1503</v>
      </c>
      <c r="K175" s="1010" t="s">
        <v>255</v>
      </c>
      <c r="L175" s="1007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5" t="s">
        <v>1254</v>
      </c>
      <c r="D176" s="65" t="str">
        <f>IFERROR(VLOOKUP(C176,Foundation!$C$5:$D$554,2,0),"")</f>
        <v>DA+3</v>
      </c>
      <c r="E176" s="732">
        <f>F164+1</f>
        <v>45903</v>
      </c>
      <c r="F176" s="732">
        <v>45908</v>
      </c>
      <c r="G176" s="64" t="s">
        <v>1493</v>
      </c>
      <c r="H176" s="557">
        <f t="shared" si="9"/>
        <v>37.931087999999995</v>
      </c>
      <c r="I176" s="773">
        <f t="shared" si="7"/>
        <v>3.5339787792191997</v>
      </c>
      <c r="J176" s="64" t="s">
        <v>1495</v>
      </c>
      <c r="K176" s="1010" t="s">
        <v>255</v>
      </c>
      <c r="L176" s="1007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5" t="s">
        <v>897</v>
      </c>
      <c r="D177" s="65" t="str">
        <f>IFERROR(VLOOKUP(C177,Foundation!$C$5:$D$554,2,0),"")</f>
        <v>DA+9</v>
      </c>
      <c r="E177" s="732">
        <v>45894</v>
      </c>
      <c r="F177" s="732">
        <v>45908</v>
      </c>
      <c r="G177" s="64" t="s">
        <v>1526</v>
      </c>
      <c r="H177" s="557">
        <f t="shared" si="9"/>
        <v>45.697022000000004</v>
      </c>
      <c r="I177" s="773">
        <f t="shared" si="7"/>
        <v>4.2575184245048003</v>
      </c>
      <c r="J177" s="64" t="s">
        <v>1480</v>
      </c>
      <c r="K177" s="1010" t="s">
        <v>255</v>
      </c>
      <c r="L177" s="1007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5" t="s">
        <v>441</v>
      </c>
      <c r="D178" s="65" t="str">
        <f>IFERROR(VLOOKUP(C178,Foundation!$C$5:$D$554,2,0),"")</f>
        <v>DA+6</v>
      </c>
      <c r="E178" s="732">
        <v>45898</v>
      </c>
      <c r="F178" s="732">
        <v>45908</v>
      </c>
      <c r="G178" s="64" t="s">
        <v>1523</v>
      </c>
      <c r="H178" s="557">
        <f t="shared" si="9"/>
        <v>43.804423999999997</v>
      </c>
      <c r="I178" s="773">
        <f t="shared" si="7"/>
        <v>4.0811880970015997</v>
      </c>
      <c r="J178" s="64" t="s">
        <v>1533</v>
      </c>
      <c r="K178" s="1010" t="s">
        <v>255</v>
      </c>
      <c r="L178" s="1010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5" t="s">
        <v>465</v>
      </c>
      <c r="D179" s="65" t="str">
        <f>IFERROR(VLOOKUP(C179,Foundation!$C$5:$D$554,2,0),"")</f>
        <v>DA+9</v>
      </c>
      <c r="E179" s="732">
        <f>F161+1</f>
        <v>45902</v>
      </c>
      <c r="F179" s="732">
        <v>45909</v>
      </c>
      <c r="G179" s="64" t="s">
        <v>1486</v>
      </c>
      <c r="H179" s="557">
        <f t="shared" si="9"/>
        <v>45.697022000000004</v>
      </c>
      <c r="I179" s="773">
        <f t="shared" si="7"/>
        <v>4.2575184245048003</v>
      </c>
      <c r="J179" s="64" t="s">
        <v>1479</v>
      </c>
      <c r="K179" s="1010" t="s">
        <v>255</v>
      </c>
      <c r="L179" s="1007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5" t="s">
        <v>1242</v>
      </c>
      <c r="D180" s="65" t="str">
        <f>IFERROR(VLOOKUP(C180,Foundation!$C$5:$D$554,2,0),"")</f>
        <v>DA+3</v>
      </c>
      <c r="E180" s="732">
        <v>45904</v>
      </c>
      <c r="F180" s="732">
        <v>45909</v>
      </c>
      <c r="G180" s="64" t="s">
        <v>1522</v>
      </c>
      <c r="H180" s="557">
        <f t="shared" si="9"/>
        <v>37.931087999999995</v>
      </c>
      <c r="I180" s="773">
        <f t="shared" si="7"/>
        <v>3.5339787792191997</v>
      </c>
      <c r="J180" s="64" t="s">
        <v>1491</v>
      </c>
      <c r="K180" s="1010" t="s">
        <v>255</v>
      </c>
      <c r="L180" s="1007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5" t="s">
        <v>187</v>
      </c>
      <c r="D181" s="65" t="str">
        <f>IFERROR(VLOOKUP(C181,Foundation!$C$5:$D$554,2,0),"")</f>
        <v>DA+3</v>
      </c>
      <c r="E181" s="732">
        <v>45905</v>
      </c>
      <c r="F181" s="732">
        <v>45909</v>
      </c>
      <c r="G181" s="64" t="s">
        <v>1498</v>
      </c>
      <c r="H181" s="557">
        <f t="shared" si="9"/>
        <v>37.931087999999995</v>
      </c>
      <c r="I181" s="773">
        <f t="shared" si="7"/>
        <v>3.5339787792191997</v>
      </c>
      <c r="J181" s="64" t="s">
        <v>1017</v>
      </c>
      <c r="K181" s="1010" t="s">
        <v>255</v>
      </c>
      <c r="L181" s="1007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5" t="s">
        <v>68</v>
      </c>
      <c r="D182" s="65" t="str">
        <f>IFERROR(VLOOKUP(C182,Foundation!$C$5:$D$554,2,0),"")</f>
        <v>DA+9</v>
      </c>
      <c r="E182" s="732">
        <v>45894</v>
      </c>
      <c r="F182" s="732">
        <v>45910</v>
      </c>
      <c r="G182" s="64" t="s">
        <v>1527</v>
      </c>
      <c r="H182" s="557">
        <f t="shared" si="9"/>
        <v>45.697022000000004</v>
      </c>
      <c r="I182" s="773">
        <f t="shared" si="7"/>
        <v>4.2575184245048003</v>
      </c>
      <c r="J182" s="64" t="s">
        <v>1528</v>
      </c>
      <c r="K182" s="1010" t="s">
        <v>255</v>
      </c>
      <c r="L182" s="1010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5" t="s">
        <v>1259</v>
      </c>
      <c r="D183" s="65" t="str">
        <f>IFERROR(VLOOKUP(C183,Foundation!$C$5:$D$554,2,0),"")</f>
        <v>DA+3</v>
      </c>
      <c r="E183" s="732">
        <f>F163+1</f>
        <v>45903</v>
      </c>
      <c r="F183" s="732">
        <v>45911</v>
      </c>
      <c r="G183" s="64" t="s">
        <v>1489</v>
      </c>
      <c r="H183" s="557">
        <f t="shared" si="9"/>
        <v>37.931087999999995</v>
      </c>
      <c r="I183" s="773">
        <f t="shared" si="7"/>
        <v>3.5339787792191997</v>
      </c>
      <c r="J183" s="64" t="s">
        <v>1150</v>
      </c>
      <c r="K183" s="1010" t="s">
        <v>255</v>
      </c>
      <c r="L183" s="1007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5" t="s">
        <v>649</v>
      </c>
      <c r="D184" s="65" t="str">
        <f>IFERROR(VLOOKUP(C184,Foundation!$C$5:$D$554,2,0),"")</f>
        <v>DA+3</v>
      </c>
      <c r="E184" s="732">
        <f>F174+1</f>
        <v>45908</v>
      </c>
      <c r="F184" s="732">
        <v>45911</v>
      </c>
      <c r="G184" s="64" t="s">
        <v>1483</v>
      </c>
      <c r="H184" s="557">
        <f t="shared" si="9"/>
        <v>37.931087999999995</v>
      </c>
      <c r="I184" s="773">
        <f t="shared" si="7"/>
        <v>3.5339787792191997</v>
      </c>
      <c r="J184" s="64" t="s">
        <v>1491</v>
      </c>
      <c r="K184" s="1010" t="s">
        <v>255</v>
      </c>
      <c r="L184" s="1007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5" t="s">
        <v>454</v>
      </c>
      <c r="D185" s="65" t="str">
        <f>IFERROR(VLOOKUP(C185,Foundation!$C$5:$D$554,2,0),"")</f>
        <v>DA+6</v>
      </c>
      <c r="E185" s="732">
        <f>F170+1</f>
        <v>45906</v>
      </c>
      <c r="F185" s="732">
        <v>45912</v>
      </c>
      <c r="G185" s="64" t="s">
        <v>1487</v>
      </c>
      <c r="H185" s="557">
        <f t="shared" si="9"/>
        <v>43.804423999999997</v>
      </c>
      <c r="I185" s="773">
        <f t="shared" si="7"/>
        <v>4.0811880970015997</v>
      </c>
      <c r="J185" s="64" t="s">
        <v>1532</v>
      </c>
      <c r="K185" s="1010" t="s">
        <v>255</v>
      </c>
      <c r="L185" s="1007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5" t="s">
        <v>442</v>
      </c>
      <c r="D186" s="65" t="str">
        <f>IFERROR(VLOOKUP(C186,Foundation!$C$5:$D$554,2,0),"")</f>
        <v>DA-3</v>
      </c>
      <c r="E186" s="732">
        <f>F178+1</f>
        <v>45909</v>
      </c>
      <c r="F186" s="732">
        <v>45913</v>
      </c>
      <c r="G186" s="64" t="s">
        <v>1523</v>
      </c>
      <c r="H186" s="557">
        <f t="shared" si="9"/>
        <v>34.789810000000003</v>
      </c>
      <c r="I186" s="773">
        <f t="shared" si="7"/>
        <v>3.2413109340040003</v>
      </c>
      <c r="J186" s="64" t="s">
        <v>1181</v>
      </c>
      <c r="K186" s="1010" t="s">
        <v>255</v>
      </c>
      <c r="L186" s="1010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5" t="s">
        <v>10</v>
      </c>
      <c r="D187" s="65" t="str">
        <f>IFERROR(VLOOKUP(C187,Foundation!$C$5:$D$554,2,0),"")</f>
        <v>DB2+0</v>
      </c>
      <c r="E187" s="732">
        <v>45904</v>
      </c>
      <c r="F187" s="732">
        <v>45914</v>
      </c>
      <c r="G187" s="64" t="s">
        <v>1475</v>
      </c>
      <c r="H187" s="557">
        <f t="shared" si="9"/>
        <v>59.500627999999999</v>
      </c>
      <c r="I187" s="773">
        <f t="shared" si="7"/>
        <v>5.5435783097551994</v>
      </c>
      <c r="J187" s="64" t="s">
        <v>1094</v>
      </c>
      <c r="K187" s="1010" t="s">
        <v>255</v>
      </c>
      <c r="L187" s="1007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5" t="s">
        <v>439</v>
      </c>
      <c r="D188" s="65" t="str">
        <f>IFERROR(VLOOKUP(C188,Foundation!$C$5:$D$554,2,0),"")</f>
        <v>DA+9</v>
      </c>
      <c r="E188" s="732">
        <v>45909</v>
      </c>
      <c r="F188" s="732">
        <v>45915</v>
      </c>
      <c r="G188" s="64" t="s">
        <v>1530</v>
      </c>
      <c r="H188" s="557">
        <f t="shared" si="9"/>
        <v>45.697022000000004</v>
      </c>
      <c r="I188" s="773">
        <f t="shared" si="7"/>
        <v>4.2575184245048003</v>
      </c>
      <c r="J188" s="64" t="s">
        <v>1535</v>
      </c>
      <c r="K188" s="1010" t="s">
        <v>255</v>
      </c>
      <c r="L188" s="1010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5" t="s">
        <v>51</v>
      </c>
      <c r="D189" s="65" t="str">
        <f>IFERROR(VLOOKUP(C189,Foundation!$C$5:$D$554,2,0),"")</f>
        <v>DB2+6</v>
      </c>
      <c r="E189" s="732">
        <f>F172+1</f>
        <v>45907</v>
      </c>
      <c r="F189" s="732">
        <v>45915</v>
      </c>
      <c r="G189" s="64" t="s">
        <v>1497</v>
      </c>
      <c r="H189" s="557">
        <f t="shared" si="9"/>
        <v>69.376000000000005</v>
      </c>
      <c r="I189" s="773">
        <f t="shared" si="7"/>
        <v>6.4636509183999999</v>
      </c>
      <c r="J189" s="64" t="s">
        <v>1532</v>
      </c>
      <c r="K189" s="1010" t="s">
        <v>255</v>
      </c>
      <c r="L189" s="1007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5" t="s">
        <v>1255</v>
      </c>
      <c r="D190" s="65" t="str">
        <f>IFERROR(VLOOKUP(C190,Foundation!$C$5:$D$554,2,0),"")</f>
        <v>DA+3</v>
      </c>
      <c r="E190" s="732">
        <f>F176+1</f>
        <v>45909</v>
      </c>
      <c r="F190" s="732">
        <v>45915</v>
      </c>
      <c r="G190" s="64" t="s">
        <v>1493</v>
      </c>
      <c r="H190" s="557">
        <f t="shared" si="9"/>
        <v>37.931087999999995</v>
      </c>
      <c r="I190" s="773">
        <f t="shared" si="7"/>
        <v>3.5339787792191997</v>
      </c>
      <c r="J190" s="64" t="s">
        <v>1495</v>
      </c>
      <c r="K190" s="1010" t="s">
        <v>255</v>
      </c>
      <c r="L190" s="1007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5" t="s">
        <v>466</v>
      </c>
      <c r="D191" s="65" t="str">
        <f>IFERROR(VLOOKUP(C191,Foundation!$C$5:$D$554,2,0),"")</f>
        <v>DA+6</v>
      </c>
      <c r="E191" s="732">
        <v>45910</v>
      </c>
      <c r="F191" s="732">
        <v>45915</v>
      </c>
      <c r="G191" s="64" t="s">
        <v>1486</v>
      </c>
      <c r="H191" s="557">
        <f t="shared" si="9"/>
        <v>43.804423999999997</v>
      </c>
      <c r="I191" s="1123">
        <f t="shared" si="7"/>
        <v>4.0811880970015997</v>
      </c>
      <c r="J191" s="64" t="s">
        <v>1479</v>
      </c>
      <c r="K191" s="1010" t="s">
        <v>255</v>
      </c>
      <c r="L191" s="1007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5" t="s">
        <v>1243</v>
      </c>
      <c r="D192" s="65" t="str">
        <f>IFERROR(VLOOKUP(C192,Foundation!$C$5:$D$554,2,0),"")</f>
        <v>DA+3</v>
      </c>
      <c r="E192" s="732">
        <v>45910</v>
      </c>
      <c r="F192" s="732">
        <v>45915</v>
      </c>
      <c r="G192" s="64" t="s">
        <v>1522</v>
      </c>
      <c r="H192" s="557">
        <f t="shared" si="9"/>
        <v>37.931087999999995</v>
      </c>
      <c r="I192" s="773">
        <f t="shared" si="7"/>
        <v>3.5339787792191997</v>
      </c>
      <c r="J192" s="64" t="s">
        <v>1502</v>
      </c>
      <c r="K192" s="1010" t="s">
        <v>255</v>
      </c>
      <c r="L192" s="1007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5" t="s">
        <v>1263</v>
      </c>
      <c r="D193" s="65" t="str">
        <f>IFERROR(VLOOKUP(C193,Foundation!$C$5:$D$554,2,0),"")</f>
        <v>DA+3</v>
      </c>
      <c r="E193" s="732">
        <f>F171+1</f>
        <v>45907</v>
      </c>
      <c r="F193" s="732">
        <v>45915</v>
      </c>
      <c r="G193" s="64" t="s">
        <v>1490</v>
      </c>
      <c r="H193" s="557">
        <f t="shared" si="9"/>
        <v>37.931087999999995</v>
      </c>
      <c r="I193" s="773">
        <f t="shared" si="7"/>
        <v>3.5339787792191997</v>
      </c>
      <c r="J193" s="64" t="s">
        <v>1531</v>
      </c>
      <c r="K193" s="1010" t="s">
        <v>255</v>
      </c>
      <c r="L193" s="1007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5" t="s">
        <v>894</v>
      </c>
      <c r="D194" s="65" t="str">
        <f>IFERROR(VLOOKUP(C194,Foundation!$C$5:$D$554,2,0),"")</f>
        <v>DA+6</v>
      </c>
      <c r="E194" s="732">
        <f>F173+1</f>
        <v>45907</v>
      </c>
      <c r="F194" s="732">
        <v>45916</v>
      </c>
      <c r="G194" s="64" t="s">
        <v>1525</v>
      </c>
      <c r="H194" s="557">
        <f t="shared" si="9"/>
        <v>43.804423999999997</v>
      </c>
      <c r="I194" s="773">
        <f t="shared" si="7"/>
        <v>4.0811880970015997</v>
      </c>
      <c r="J194" s="64" t="s">
        <v>1480</v>
      </c>
      <c r="K194" s="1010" t="s">
        <v>255</v>
      </c>
      <c r="L194" s="1007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5" t="s">
        <v>449</v>
      </c>
      <c r="D195" s="65" t="str">
        <f>IFERROR(VLOOKUP(C195,Foundation!$C$5:$D$554,2,0),"")</f>
        <v>DA+0</v>
      </c>
      <c r="E195" s="732">
        <v>45910</v>
      </c>
      <c r="F195" s="732">
        <v>45916</v>
      </c>
      <c r="G195" s="64" t="s">
        <v>1498</v>
      </c>
      <c r="H195" s="557">
        <f t="shared" si="9"/>
        <v>36.159755999999994</v>
      </c>
      <c r="I195" s="773">
        <f t="shared" si="7"/>
        <v>3.3689466109103994</v>
      </c>
      <c r="J195" s="64" t="s">
        <v>1017</v>
      </c>
      <c r="K195" s="1010" t="s">
        <v>255</v>
      </c>
      <c r="L195" s="1007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5" t="s">
        <v>448</v>
      </c>
      <c r="D196" s="65" t="str">
        <f>IFERROR(VLOOKUP(Erection!C196,Foundation!$C$5:$D$554,2,0),"")</f>
        <v>DA+9</v>
      </c>
      <c r="E196" s="732">
        <v>45904</v>
      </c>
      <c r="F196" s="732">
        <v>45918</v>
      </c>
      <c r="G196" s="64" t="s">
        <v>1484</v>
      </c>
      <c r="H196" s="557">
        <f t="shared" si="9"/>
        <v>45.697022000000004</v>
      </c>
      <c r="I196" s="773">
        <f t="shared" si="7"/>
        <v>4.2575184245048003</v>
      </c>
      <c r="J196" s="64" t="s">
        <v>1173</v>
      </c>
      <c r="K196" s="1010" t="s">
        <v>255</v>
      </c>
      <c r="L196" s="1007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5" t="s">
        <v>898</v>
      </c>
      <c r="D197" s="65" t="str">
        <f>IFERROR(VLOOKUP(Erection!C197,Foundation!$C$5:$D$554,2,0),"")</f>
        <v>DA+9</v>
      </c>
      <c r="E197" s="732">
        <f>F177+1</f>
        <v>45909</v>
      </c>
      <c r="F197" s="732">
        <v>45918</v>
      </c>
      <c r="G197" s="64" t="s">
        <v>1526</v>
      </c>
      <c r="H197" s="557">
        <f t="shared" si="9"/>
        <v>45.697022000000004</v>
      </c>
      <c r="I197" s="773">
        <f t="shared" ref="I197:I260" si="10">IFERROR(VLOOKUP(D197,$D$316:$K$345,8,0)/10^5,"")</f>
        <v>4.2575184245048003</v>
      </c>
      <c r="J197" s="64" t="s">
        <v>1480</v>
      </c>
      <c r="K197" s="1010" t="s">
        <v>255</v>
      </c>
      <c r="L197" s="1007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5" t="s">
        <v>651</v>
      </c>
      <c r="D198" s="65" t="str">
        <f>IFERROR(VLOOKUP(Erection!C198,Foundation!$C$5:$D$554,2,0),"")</f>
        <v>DA+9</v>
      </c>
      <c r="E198" s="732">
        <v>45914</v>
      </c>
      <c r="F198" s="732">
        <v>45919</v>
      </c>
      <c r="G198" s="64" t="s">
        <v>1483</v>
      </c>
      <c r="H198" s="557">
        <f t="shared" si="9"/>
        <v>45.697022000000004</v>
      </c>
      <c r="I198" s="773">
        <f t="shared" si="10"/>
        <v>4.2575184245048003</v>
      </c>
      <c r="J198" s="64" t="s">
        <v>1502</v>
      </c>
      <c r="K198" s="1010" t="s">
        <v>255</v>
      </c>
      <c r="L198" s="1007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5" t="s">
        <v>1244</v>
      </c>
      <c r="D199" s="65" t="str">
        <f>IFERROR(VLOOKUP(Erection!C199,Foundation!$C$5:$D$554,2,0),"")</f>
        <v>DA+0</v>
      </c>
      <c r="E199" s="732">
        <f>F192+1</f>
        <v>45916</v>
      </c>
      <c r="F199" s="732">
        <v>45919</v>
      </c>
      <c r="G199" s="64" t="s">
        <v>1522</v>
      </c>
      <c r="H199" s="557">
        <f t="shared" si="9"/>
        <v>36.159755999999994</v>
      </c>
      <c r="I199" s="773">
        <f t="shared" si="10"/>
        <v>3.3689466109103994</v>
      </c>
      <c r="J199" s="64" t="s">
        <v>1502</v>
      </c>
      <c r="K199" s="1010" t="s">
        <v>255</v>
      </c>
      <c r="L199" s="1007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5" t="s">
        <v>1260</v>
      </c>
      <c r="D200" s="65" t="str">
        <f>IFERROR(VLOOKUP(Erection!C200,Foundation!$C$5:$D$554,2,0),"")</f>
        <v>DA+3</v>
      </c>
      <c r="E200" s="732">
        <f>F183+1</f>
        <v>45912</v>
      </c>
      <c r="F200" s="732">
        <v>45919</v>
      </c>
      <c r="G200" s="64" t="s">
        <v>1489</v>
      </c>
      <c r="H200" s="557">
        <f t="shared" si="9"/>
        <v>37.931087999999995</v>
      </c>
      <c r="I200" s="773">
        <f t="shared" si="10"/>
        <v>3.5339787792191997</v>
      </c>
      <c r="J200" s="64" t="s">
        <v>1150</v>
      </c>
      <c r="K200" s="1010" t="s">
        <v>255</v>
      </c>
      <c r="L200" s="1007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5" t="s">
        <v>640</v>
      </c>
      <c r="D201" s="65" t="str">
        <f>IFERROR(VLOOKUP(Erection!C201,Foundation!$C$5:$D$554,2,0),"")</f>
        <v>DB1+9</v>
      </c>
      <c r="E201" s="732">
        <v>45904</v>
      </c>
      <c r="F201" s="732">
        <v>45920</v>
      </c>
      <c r="G201" s="64" t="s">
        <v>1524</v>
      </c>
      <c r="H201" s="557">
        <f t="shared" si="9"/>
        <v>66.780901</v>
      </c>
      <c r="I201" s="773">
        <f t="shared" si="10"/>
        <v>6.2218696967283993</v>
      </c>
      <c r="J201" s="64" t="s">
        <v>1491</v>
      </c>
      <c r="K201" s="1010" t="s">
        <v>255</v>
      </c>
      <c r="L201" s="1007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5" t="s">
        <v>67</v>
      </c>
      <c r="D202" s="65" t="str">
        <f>IFERROR(VLOOKUP(Erection!C202,Foundation!$C$5:$D$554,2,0),"")</f>
        <v>DB1+9</v>
      </c>
      <c r="E202" s="732">
        <f>F162+1</f>
        <v>45903</v>
      </c>
      <c r="F202" s="732">
        <v>45920</v>
      </c>
      <c r="G202" s="64" t="s">
        <v>1499</v>
      </c>
      <c r="H202" s="557">
        <f t="shared" si="9"/>
        <v>66.780901</v>
      </c>
      <c r="I202" s="773">
        <f t="shared" si="10"/>
        <v>6.2218696967283993</v>
      </c>
      <c r="J202" s="64" t="s">
        <v>1143</v>
      </c>
      <c r="K202" s="1010" t="s">
        <v>255</v>
      </c>
      <c r="L202" s="1010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5" t="s">
        <v>192</v>
      </c>
      <c r="D203" s="65" t="str">
        <f>IFERROR(VLOOKUP(Erection!C203,Foundation!$C$5:$D$554,2,0),"")</f>
        <v>DA+3</v>
      </c>
      <c r="E203" s="732">
        <f>F189+1</f>
        <v>45916</v>
      </c>
      <c r="F203" s="732">
        <v>45920</v>
      </c>
      <c r="G203" s="64" t="s">
        <v>1497</v>
      </c>
      <c r="H203" s="557">
        <f t="shared" si="9"/>
        <v>37.931087999999995</v>
      </c>
      <c r="I203" s="773">
        <f t="shared" si="10"/>
        <v>3.5339787792191997</v>
      </c>
      <c r="J203" s="64" t="s">
        <v>1532</v>
      </c>
      <c r="K203" s="1010" t="s">
        <v>255</v>
      </c>
      <c r="L203" s="1007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5" t="s">
        <v>450</v>
      </c>
      <c r="D204" s="65" t="str">
        <f>IFERROR(VLOOKUP(Erection!C204,Foundation!$C$5:$D$554,2,0),"")</f>
        <v>DA+0</v>
      </c>
      <c r="E204" s="732">
        <v>45915</v>
      </c>
      <c r="F204" s="732">
        <v>45921</v>
      </c>
      <c r="G204" s="64" t="s">
        <v>1475</v>
      </c>
      <c r="H204" s="557">
        <f t="shared" si="9"/>
        <v>36.159755999999994</v>
      </c>
      <c r="I204" s="773">
        <f t="shared" si="10"/>
        <v>3.3689466109103994</v>
      </c>
      <c r="J204" s="64" t="s">
        <v>1094</v>
      </c>
      <c r="K204" s="1010" t="s">
        <v>255</v>
      </c>
      <c r="L204" s="1007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5" t="s">
        <v>443</v>
      </c>
      <c r="D205" s="65" t="str">
        <f>IFERROR(VLOOKUP(C205,Foundation!$C$5:$D$554,2,0),"")</f>
        <v>DA+3</v>
      </c>
      <c r="E205" s="732">
        <v>45914</v>
      </c>
      <c r="F205" s="732">
        <v>45922</v>
      </c>
      <c r="G205" s="64" t="s">
        <v>1523</v>
      </c>
      <c r="H205" s="557">
        <f t="shared" si="9"/>
        <v>37.931087999999995</v>
      </c>
      <c r="I205" s="773">
        <f t="shared" si="10"/>
        <v>3.5339787792191997</v>
      </c>
      <c r="J205" s="64" t="s">
        <v>1536</v>
      </c>
      <c r="K205" s="1010" t="s">
        <v>255</v>
      </c>
      <c r="L205" s="1010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5" t="s">
        <v>1256</v>
      </c>
      <c r="D206" s="65" t="str">
        <f>IFERROR(VLOOKUP(C206,Foundation!$C$5:$D$554,2,0),"")</f>
        <v>DA+3</v>
      </c>
      <c r="E206" s="732">
        <f>F190+1</f>
        <v>45916</v>
      </c>
      <c r="F206" s="732">
        <v>45923</v>
      </c>
      <c r="G206" s="64" t="s">
        <v>1493</v>
      </c>
      <c r="H206" s="557">
        <f t="shared" si="9"/>
        <v>37.931087999999995</v>
      </c>
      <c r="I206" s="773">
        <f t="shared" si="10"/>
        <v>3.5339787792191997</v>
      </c>
      <c r="J206" s="1057" t="s">
        <v>1495</v>
      </c>
      <c r="K206" s="1010" t="s">
        <v>255</v>
      </c>
      <c r="L206" s="1007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5" t="s">
        <v>1245</v>
      </c>
      <c r="D207" s="65" t="str">
        <f>IFERROR(VLOOKUP(C207,Foundation!$C$5:$D$554,2,0),"")</f>
        <v>DA+0</v>
      </c>
      <c r="E207" s="732">
        <v>45920</v>
      </c>
      <c r="F207" s="732">
        <v>45923</v>
      </c>
      <c r="G207" s="64" t="s">
        <v>1522</v>
      </c>
      <c r="H207" s="557">
        <f t="shared" si="9"/>
        <v>36.159755999999994</v>
      </c>
      <c r="I207" s="773">
        <f t="shared" si="10"/>
        <v>3.3689466109103994</v>
      </c>
      <c r="J207" s="1057" t="s">
        <v>1502</v>
      </c>
      <c r="K207" s="1010" t="s">
        <v>255</v>
      </c>
      <c r="L207" s="1007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5" t="s">
        <v>1264</v>
      </c>
      <c r="D208" s="65" t="str">
        <f>IFERROR(VLOOKUP(C208,Foundation!$C$5:$D$554,2,0),"")</f>
        <v>DA+0</v>
      </c>
      <c r="E208" s="732">
        <f>F193+1</f>
        <v>45916</v>
      </c>
      <c r="F208" s="732">
        <v>45924</v>
      </c>
      <c r="G208" s="64" t="s">
        <v>1490</v>
      </c>
      <c r="H208" s="557">
        <f t="shared" si="9"/>
        <v>36.159755999999994</v>
      </c>
      <c r="I208" s="773">
        <f t="shared" si="10"/>
        <v>3.3689466109103994</v>
      </c>
      <c r="J208" s="1057" t="s">
        <v>1531</v>
      </c>
      <c r="K208" s="1010" t="s">
        <v>255</v>
      </c>
      <c r="L208" s="1007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5" t="s">
        <v>892</v>
      </c>
      <c r="D209" s="65" t="str">
        <f>IFERROR(VLOOKUP(C209,Foundation!$C$5:$D$554,2,0),"")</f>
        <v>DB1+3</v>
      </c>
      <c r="E209" s="732">
        <v>45913</v>
      </c>
      <c r="F209" s="732">
        <v>45924</v>
      </c>
      <c r="G209" s="64" t="s">
        <v>1487</v>
      </c>
      <c r="H209" s="557">
        <f t="shared" si="9"/>
        <v>57.963171000000003</v>
      </c>
      <c r="I209" s="773">
        <f t="shared" si="10"/>
        <v>5.4003359009964012</v>
      </c>
      <c r="J209" s="1057" t="s">
        <v>1532</v>
      </c>
      <c r="K209" s="1010" t="s">
        <v>255</v>
      </c>
      <c r="L209" s="1007" t="s">
        <v>1658</v>
      </c>
      <c r="M209" s="311" t="s">
        <v>1714</v>
      </c>
      <c r="N209" s="311" t="s">
        <v>1715</v>
      </c>
    </row>
    <row r="210" spans="1:14" s="995" customFormat="1" ht="15.5">
      <c r="A210" s="611">
        <f t="shared" si="11"/>
        <v>206</v>
      </c>
      <c r="B210" s="727">
        <v>50</v>
      </c>
      <c r="C210" s="1005" t="s">
        <v>65</v>
      </c>
      <c r="D210" s="65" t="str">
        <f>IFERROR(VLOOKUP(C210,Foundation!$C$5:$D$554,2,0),"")</f>
        <v>DB1+0</v>
      </c>
      <c r="E210" s="732">
        <f>F182+1</f>
        <v>45911</v>
      </c>
      <c r="F210" s="732">
        <v>45925</v>
      </c>
      <c r="G210" s="64" t="s">
        <v>1530</v>
      </c>
      <c r="H210" s="557">
        <f t="shared" si="9"/>
        <v>55.450851000000007</v>
      </c>
      <c r="I210" s="773">
        <f t="shared" si="10"/>
        <v>5.1662670663084009</v>
      </c>
      <c r="J210" s="1057" t="s">
        <v>662</v>
      </c>
      <c r="K210" s="1010" t="s">
        <v>255</v>
      </c>
      <c r="L210" s="1007" t="s">
        <v>1658</v>
      </c>
      <c r="M210" s="995" t="s">
        <v>1716</v>
      </c>
      <c r="N210" s="995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5" t="s">
        <v>459</v>
      </c>
      <c r="D211" s="65" t="str">
        <f>IFERROR(VLOOKUP(C211,Foundation!$C$5:$D$554,2,0),"")</f>
        <v>DA+6</v>
      </c>
      <c r="E211" s="732">
        <f>F185+1</f>
        <v>45913</v>
      </c>
      <c r="F211" s="732">
        <v>45925</v>
      </c>
      <c r="G211" s="64" t="s">
        <v>1486</v>
      </c>
      <c r="H211" s="557">
        <f t="shared" si="9"/>
        <v>43.804423999999997</v>
      </c>
      <c r="I211" s="773">
        <f t="shared" si="10"/>
        <v>4.0811880970015997</v>
      </c>
      <c r="J211" s="1057" t="s">
        <v>1479</v>
      </c>
      <c r="K211" s="1010" t="s">
        <v>255</v>
      </c>
      <c r="L211" s="1007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5" t="s">
        <v>893</v>
      </c>
      <c r="D212" s="65" t="str">
        <f>IFERROR(VLOOKUP(C212,Foundation!$C$5:$D$554,2,0),"")</f>
        <v>DA+6</v>
      </c>
      <c r="E212" s="732">
        <v>45918</v>
      </c>
      <c r="F212" s="732">
        <v>45925</v>
      </c>
      <c r="G212" s="64" t="s">
        <v>1525</v>
      </c>
      <c r="H212" s="557">
        <f t="shared" si="9"/>
        <v>43.804423999999997</v>
      </c>
      <c r="I212" s="773">
        <f t="shared" si="10"/>
        <v>4.0811880970015997</v>
      </c>
      <c r="J212" s="1057" t="s">
        <v>1534</v>
      </c>
      <c r="K212" s="1010" t="s">
        <v>255</v>
      </c>
      <c r="L212" s="1007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5" t="s">
        <v>174</v>
      </c>
      <c r="D213" s="65" t="str">
        <f>IFERROR(VLOOKUP(C213,Foundation!$C$5:$D$554,2,0),"")</f>
        <v>DA-3</v>
      </c>
      <c r="E213" s="732">
        <v>45919</v>
      </c>
      <c r="F213" s="732">
        <v>45925</v>
      </c>
      <c r="G213" s="64" t="s">
        <v>1498</v>
      </c>
      <c r="H213" s="557">
        <f t="shared" si="9"/>
        <v>34.789810000000003</v>
      </c>
      <c r="I213" s="773">
        <f t="shared" si="10"/>
        <v>3.2413109340040003</v>
      </c>
      <c r="J213" s="1057" t="s">
        <v>1017</v>
      </c>
      <c r="K213" s="1010" t="s">
        <v>255</v>
      </c>
      <c r="L213" s="1007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5" t="s">
        <v>193</v>
      </c>
      <c r="D214" s="65" t="str">
        <f>IFERROR(VLOOKUP(C214,Foundation!$C$5:$D$554,2,0),"")</f>
        <v>DA+1.5</v>
      </c>
      <c r="E214" s="732">
        <v>45921</v>
      </c>
      <c r="F214" s="732">
        <v>45925</v>
      </c>
      <c r="G214" s="64" t="s">
        <v>1497</v>
      </c>
      <c r="H214" s="557">
        <f t="shared" si="9"/>
        <v>37.138323999999997</v>
      </c>
      <c r="I214" s="773">
        <f t="shared" si="10"/>
        <v>3.4601182257615997</v>
      </c>
      <c r="J214" s="1057" t="s">
        <v>1500</v>
      </c>
      <c r="K214" s="1010" t="s">
        <v>255</v>
      </c>
      <c r="L214" s="1007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5" t="s">
        <v>266</v>
      </c>
      <c r="D215" s="65" t="str">
        <f>IFERROR(VLOOKUP(C215,Foundation!$C$5:$D$554,2,0),"")</f>
        <v>DB1+9</v>
      </c>
      <c r="E215" s="732">
        <v>45911</v>
      </c>
      <c r="F215" s="732">
        <v>45926</v>
      </c>
      <c r="G215" s="64" t="s">
        <v>1527</v>
      </c>
      <c r="H215" s="557">
        <f t="shared" si="9"/>
        <v>66.780901</v>
      </c>
      <c r="I215" s="773">
        <f t="shared" si="10"/>
        <v>6.2218696967283993</v>
      </c>
      <c r="J215" s="1057" t="s">
        <v>1528</v>
      </c>
      <c r="K215" s="1010" t="s">
        <v>255</v>
      </c>
      <c r="L215" s="1007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5" t="s">
        <v>1261</v>
      </c>
      <c r="D216" s="65" t="str">
        <f>IFERROR(VLOOKUP(C216,Foundation!$C$5:$D$554,2,0),"")</f>
        <v>DA+0</v>
      </c>
      <c r="E216" s="732">
        <v>45920</v>
      </c>
      <c r="F216" s="732">
        <v>45927</v>
      </c>
      <c r="G216" s="64" t="s">
        <v>1489</v>
      </c>
      <c r="H216" s="557">
        <f t="shared" si="9"/>
        <v>36.159755999999994</v>
      </c>
      <c r="I216" s="773">
        <f t="shared" si="10"/>
        <v>3.3689466109103994</v>
      </c>
      <c r="J216" s="1057" t="s">
        <v>1150</v>
      </c>
      <c r="K216" s="1010" t="s">
        <v>255</v>
      </c>
      <c r="L216" s="1007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5" t="s">
        <v>650</v>
      </c>
      <c r="D217" s="65" t="str">
        <f>IFERROR(VLOOKUP(C217,Foundation!$C$5:$D$554,2,0),"")</f>
        <v>DA+0</v>
      </c>
      <c r="E217" s="732">
        <v>45924</v>
      </c>
      <c r="F217" s="732">
        <v>45928</v>
      </c>
      <c r="G217" s="64" t="s">
        <v>1522</v>
      </c>
      <c r="H217" s="557">
        <f t="shared" si="9"/>
        <v>36.159755999999994</v>
      </c>
      <c r="I217" s="773">
        <f t="shared" si="10"/>
        <v>3.3689466109103994</v>
      </c>
      <c r="J217" s="1057" t="s">
        <v>1502</v>
      </c>
      <c r="K217" s="1010" t="s">
        <v>255</v>
      </c>
      <c r="L217" s="1007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5" t="s">
        <v>7</v>
      </c>
      <c r="D218" s="65" t="str">
        <f>IFERROR(VLOOKUP(C218,Foundation!$C$5:$D$554,2,0),"")</f>
        <v>DB1+6</v>
      </c>
      <c r="E218" s="732">
        <v>45920</v>
      </c>
      <c r="F218" s="732">
        <v>45929</v>
      </c>
      <c r="G218" s="64" t="s">
        <v>1483</v>
      </c>
      <c r="H218" s="557">
        <f t="shared" si="9"/>
        <v>65.027778999999995</v>
      </c>
      <c r="I218" s="773">
        <f t="shared" si="10"/>
        <v>6.0585341249835993</v>
      </c>
      <c r="J218" s="1057" t="s">
        <v>1537</v>
      </c>
      <c r="K218" s="1010" t="s">
        <v>255</v>
      </c>
      <c r="L218" s="1007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5" t="s">
        <v>638</v>
      </c>
      <c r="D219" s="65" t="str">
        <f>IFERROR(VLOOKUP(C219,Foundation!$C$5:$D$554,2,0),"")</f>
        <v>DA+9</v>
      </c>
      <c r="E219" s="732">
        <v>45921</v>
      </c>
      <c r="F219" s="732">
        <v>45929</v>
      </c>
      <c r="G219" s="64" t="s">
        <v>1524</v>
      </c>
      <c r="H219" s="557">
        <f t="shared" si="9"/>
        <v>45.697022000000004</v>
      </c>
      <c r="I219" s="773">
        <f t="shared" si="10"/>
        <v>4.2575184245048003</v>
      </c>
      <c r="J219" s="1057" t="s">
        <v>1491</v>
      </c>
      <c r="K219" s="1010" t="s">
        <v>255</v>
      </c>
      <c r="L219" s="1007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5" t="s">
        <v>257</v>
      </c>
      <c r="D220" s="65" t="str">
        <f>IFERROR(VLOOKUP(C220,Foundation!$C$5:$D$554,2,0),"")</f>
        <v>DB1+6</v>
      </c>
      <c r="E220" s="732">
        <v>45919</v>
      </c>
      <c r="F220" s="732">
        <v>45930</v>
      </c>
      <c r="G220" s="64" t="s">
        <v>1526</v>
      </c>
      <c r="H220" s="557">
        <f t="shared" si="9"/>
        <v>65.027778999999995</v>
      </c>
      <c r="I220" s="773">
        <f t="shared" si="10"/>
        <v>6.0585341249835993</v>
      </c>
      <c r="J220" s="1057" t="s">
        <v>1480</v>
      </c>
      <c r="K220" s="1010" t="s">
        <v>255</v>
      </c>
      <c r="L220" s="1007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5" t="s">
        <v>175</v>
      </c>
      <c r="D221" s="65" t="str">
        <f>IFERROR(VLOOKUP(C221,Foundation!$C$5:$D$554,2,0),"")</f>
        <v>DA-3</v>
      </c>
      <c r="E221" s="732">
        <v>45926</v>
      </c>
      <c r="F221" s="732">
        <v>45930</v>
      </c>
      <c r="G221" s="64" t="s">
        <v>1498</v>
      </c>
      <c r="H221" s="557">
        <f t="shared" si="9"/>
        <v>34.789810000000003</v>
      </c>
      <c r="I221" s="773">
        <f t="shared" si="10"/>
        <v>3.2413109340040003</v>
      </c>
      <c r="J221" s="64" t="s">
        <v>1534</v>
      </c>
      <c r="K221" s="1010" t="s">
        <v>255</v>
      </c>
      <c r="L221" s="1007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5" t="s">
        <v>254</v>
      </c>
      <c r="D222" s="65" t="str">
        <f>IFERROR(VLOOKUP(C222,Foundation!$C$5:$D$554,2,0),"")</f>
        <v>DA+6</v>
      </c>
      <c r="E222" s="732">
        <v>45926</v>
      </c>
      <c r="F222" s="732">
        <v>45930</v>
      </c>
      <c r="G222" s="64" t="s">
        <v>1497</v>
      </c>
      <c r="H222" s="557">
        <f t="shared" si="9"/>
        <v>43.804423999999997</v>
      </c>
      <c r="I222" s="773">
        <f t="shared" si="10"/>
        <v>4.0811880970015997</v>
      </c>
      <c r="J222" s="64" t="s">
        <v>1538</v>
      </c>
      <c r="K222" s="1010" t="s">
        <v>255</v>
      </c>
      <c r="L222" s="1007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5" t="s">
        <v>1257</v>
      </c>
      <c r="D223" s="65" t="str">
        <f>IFERROR(VLOOKUP(C223,Foundation!$C$5:$D$554,2,0),"")</f>
        <v>DA+6</v>
      </c>
      <c r="E223" s="732">
        <v>45924</v>
      </c>
      <c r="F223" s="732">
        <v>45930</v>
      </c>
      <c r="G223" s="64" t="s">
        <v>1493</v>
      </c>
      <c r="H223" s="557">
        <f t="shared" si="9"/>
        <v>43.804423999999997</v>
      </c>
      <c r="I223" s="773">
        <f t="shared" si="10"/>
        <v>4.0811880970015997</v>
      </c>
      <c r="J223" s="1057" t="s">
        <v>1500</v>
      </c>
      <c r="K223" s="1010" t="s">
        <v>255</v>
      </c>
      <c r="L223" s="1007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5" t="s">
        <v>461</v>
      </c>
      <c r="D224" s="65" t="str">
        <f>IFERROR(VLOOKUP(C224,Foundation!$C$5:$D$554,2,0),"")</f>
        <v>DA+9</v>
      </c>
      <c r="E224" s="732">
        <f>F175+1</f>
        <v>45909</v>
      </c>
      <c r="F224" s="732">
        <v>45930</v>
      </c>
      <c r="G224" s="64" t="s">
        <v>1494</v>
      </c>
      <c r="H224" s="557">
        <f t="shared" si="9"/>
        <v>45.697022000000004</v>
      </c>
      <c r="I224" s="773">
        <f t="shared" si="10"/>
        <v>4.2575184245048003</v>
      </c>
      <c r="J224" s="1057" t="s">
        <v>1150</v>
      </c>
      <c r="K224" s="1010" t="s">
        <v>255</v>
      </c>
      <c r="L224" s="1007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5" t="s">
        <v>460</v>
      </c>
      <c r="D225" s="65" t="str">
        <f>IFERROR(VLOOKUP(C225,Foundation!$C$5:$D$554,2,0),"")</f>
        <v>DA+9</v>
      </c>
      <c r="E225" s="732">
        <v>45926</v>
      </c>
      <c r="F225" s="732">
        <v>45930</v>
      </c>
      <c r="G225" s="64" t="s">
        <v>1486</v>
      </c>
      <c r="H225" s="557">
        <f t="shared" si="9"/>
        <v>45.697022000000004</v>
      </c>
      <c r="I225" s="773">
        <f t="shared" si="10"/>
        <v>4.2575184245048003</v>
      </c>
      <c r="J225" s="64" t="s">
        <v>1479</v>
      </c>
      <c r="K225" s="1010" t="s">
        <v>255</v>
      </c>
      <c r="L225" s="1007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5" t="s">
        <v>437</v>
      </c>
      <c r="D226" s="65" t="str">
        <f>IFERROR(VLOOKUP(C226,Foundation!$C$5:$D$554,2,0),"")</f>
        <v>DA+9</v>
      </c>
      <c r="E226" s="732">
        <v>45924</v>
      </c>
      <c r="F226" s="732">
        <v>45934</v>
      </c>
      <c r="G226" s="64" t="s">
        <v>1484</v>
      </c>
      <c r="H226" s="557">
        <f t="shared" si="9"/>
        <v>45.697022000000004</v>
      </c>
      <c r="I226" s="773">
        <f t="shared" si="10"/>
        <v>4.2575184245048003</v>
      </c>
      <c r="J226" s="1057" t="s">
        <v>1173</v>
      </c>
      <c r="K226" s="1010" t="s">
        <v>255</v>
      </c>
      <c r="L226" s="1007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5" t="s">
        <v>76</v>
      </c>
      <c r="D227" s="65" t="str">
        <f>IFERROR(VLOOKUP(C227,Foundation!$C$5:$D$554,2,0),"")</f>
        <v>DA+9</v>
      </c>
      <c r="E227" s="732">
        <v>45924</v>
      </c>
      <c r="F227" s="732">
        <v>45934</v>
      </c>
      <c r="G227" s="64" t="s">
        <v>1499</v>
      </c>
      <c r="H227" s="557">
        <f t="shared" ref="H227:H292" si="12">VLOOKUP(D227,$D$316:$I$345,6,0)</f>
        <v>45.697022000000004</v>
      </c>
      <c r="I227" s="773">
        <f t="shared" si="10"/>
        <v>4.2575184245048003</v>
      </c>
      <c r="J227" s="64" t="s">
        <v>1094</v>
      </c>
      <c r="K227" s="1010" t="s">
        <v>255</v>
      </c>
      <c r="L227" s="1010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5" t="s">
        <v>905</v>
      </c>
      <c r="D228" s="65" t="str">
        <f>IFERROR(VLOOKUP(C228,Foundation!$C$5:$D$554,2,0),"")</f>
        <v>DA+6</v>
      </c>
      <c r="E228" s="732">
        <v>45926</v>
      </c>
      <c r="F228" s="732">
        <v>45934</v>
      </c>
      <c r="G228" s="64" t="s">
        <v>1530</v>
      </c>
      <c r="H228" s="557">
        <f t="shared" si="12"/>
        <v>43.804423999999997</v>
      </c>
      <c r="I228" s="773">
        <f t="shared" si="10"/>
        <v>4.0811880970015997</v>
      </c>
      <c r="J228" s="64" t="s">
        <v>662</v>
      </c>
      <c r="K228" s="1010" t="s">
        <v>255</v>
      </c>
      <c r="L228" s="1007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5" t="s">
        <v>421</v>
      </c>
      <c r="D229" s="65" t="str">
        <f>IFERROR(VLOOKUP(C229,Foundation!$C$5:$D$554,2,0),"")</f>
        <v>DA+1.5</v>
      </c>
      <c r="E229" s="732">
        <v>45927</v>
      </c>
      <c r="F229" s="732">
        <v>45934</v>
      </c>
      <c r="G229" s="64" t="s">
        <v>1527</v>
      </c>
      <c r="H229" s="557">
        <f t="shared" si="12"/>
        <v>37.138323999999997</v>
      </c>
      <c r="I229" s="773">
        <f t="shared" si="10"/>
        <v>3.4601182257615997</v>
      </c>
      <c r="J229" s="64" t="s">
        <v>1528</v>
      </c>
      <c r="K229" s="1010" t="s">
        <v>255</v>
      </c>
      <c r="L229" s="1010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5" t="s">
        <v>253</v>
      </c>
      <c r="D230" s="65" t="str">
        <f>IFERROR(VLOOKUP(C230,Foundation!$C$5:$D$554,2,0),"")</f>
        <v>DA-3</v>
      </c>
      <c r="E230" s="732">
        <v>45931</v>
      </c>
      <c r="F230" s="732">
        <v>45936</v>
      </c>
      <c r="G230" s="64" t="s">
        <v>1497</v>
      </c>
      <c r="H230" s="557">
        <f t="shared" si="12"/>
        <v>34.789810000000003</v>
      </c>
      <c r="I230" s="773">
        <f t="shared" si="10"/>
        <v>3.2413109340040003</v>
      </c>
      <c r="J230" s="64" t="s">
        <v>1544</v>
      </c>
      <c r="K230" s="1010" t="s">
        <v>255</v>
      </c>
      <c r="L230" s="1007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5" t="s">
        <v>1267</v>
      </c>
      <c r="D231" s="65" t="str">
        <f>IFERROR(VLOOKUP(C231,Foundation!$C$5:$D$554,2,0),"")</f>
        <v>DA+9</v>
      </c>
      <c r="E231" s="732">
        <v>45926</v>
      </c>
      <c r="F231" s="732">
        <v>45937</v>
      </c>
      <c r="G231" s="64" t="s">
        <v>1525</v>
      </c>
      <c r="H231" s="557">
        <f t="shared" si="12"/>
        <v>45.697022000000004</v>
      </c>
      <c r="I231" s="773">
        <f t="shared" si="10"/>
        <v>4.2575184245048003</v>
      </c>
      <c r="J231" s="64" t="s">
        <v>1480</v>
      </c>
      <c r="K231" s="1010" t="s">
        <v>255</v>
      </c>
      <c r="L231" s="1010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5" t="s">
        <v>1246</v>
      </c>
      <c r="D232" s="65" t="str">
        <f>IFERROR(VLOOKUP(C232,Foundation!$C$5:$D$554,2,0),"")</f>
        <v>DB1+9</v>
      </c>
      <c r="E232" s="732">
        <v>45928</v>
      </c>
      <c r="F232" s="732">
        <v>45939</v>
      </c>
      <c r="G232" s="64" t="s">
        <v>1522</v>
      </c>
      <c r="H232" s="557">
        <f t="shared" si="12"/>
        <v>66.780901</v>
      </c>
      <c r="I232" s="773">
        <f t="shared" si="10"/>
        <v>6.2218696967283993</v>
      </c>
      <c r="J232" s="64" t="s">
        <v>1502</v>
      </c>
      <c r="K232" s="1010" t="s">
        <v>255</v>
      </c>
      <c r="L232" s="1007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5" t="s">
        <v>637</v>
      </c>
      <c r="D233" s="65" t="str">
        <f>IFERROR(VLOOKUP(C233,Foundation!$C$5:$D$554,2,0),"")</f>
        <v>DA+3</v>
      </c>
      <c r="E233" s="732">
        <f>F219+1</f>
        <v>45930</v>
      </c>
      <c r="F233" s="732">
        <v>45939</v>
      </c>
      <c r="G233" s="64" t="s">
        <v>1524</v>
      </c>
      <c r="H233" s="557">
        <f t="shared" si="12"/>
        <v>37.931087999999995</v>
      </c>
      <c r="I233" s="773">
        <f t="shared" si="10"/>
        <v>3.5339787792191997</v>
      </c>
      <c r="J233" s="64" t="s">
        <v>1491</v>
      </c>
      <c r="K233" s="1010" t="s">
        <v>255</v>
      </c>
      <c r="L233" s="1007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5" t="s">
        <v>904</v>
      </c>
      <c r="D234" s="65" t="str">
        <f>IFERROR(VLOOKUP(C234,Foundation!$C$5:$D$554,2,0),"")</f>
        <v>DA+3</v>
      </c>
      <c r="E234" s="732">
        <v>45935</v>
      </c>
      <c r="F234" s="732">
        <v>45940</v>
      </c>
      <c r="G234" s="64" t="s">
        <v>1530</v>
      </c>
      <c r="H234" s="557">
        <f t="shared" si="12"/>
        <v>37.931087999999995</v>
      </c>
      <c r="I234" s="773">
        <f t="shared" si="10"/>
        <v>3.5339787792191997</v>
      </c>
      <c r="J234" s="64" t="s">
        <v>662</v>
      </c>
      <c r="K234" s="1010" t="s">
        <v>255</v>
      </c>
      <c r="L234" s="1007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5" t="s">
        <v>1262</v>
      </c>
      <c r="D235" s="65" t="str">
        <f>IFERROR(VLOOKUP(C235,Foundation!$C$5:$D$554,2,0),"")</f>
        <v>DA+0</v>
      </c>
      <c r="E235" s="732">
        <v>45931</v>
      </c>
      <c r="F235" s="732">
        <v>45940</v>
      </c>
      <c r="G235" s="64" t="s">
        <v>1493</v>
      </c>
      <c r="H235" s="557">
        <f t="shared" si="12"/>
        <v>36.159755999999994</v>
      </c>
      <c r="I235" s="773">
        <f t="shared" si="10"/>
        <v>3.3689466109103994</v>
      </c>
      <c r="J235" s="64" t="s">
        <v>1541</v>
      </c>
      <c r="K235" s="1010" t="s">
        <v>255</v>
      </c>
      <c r="L235" s="1007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5" t="s">
        <v>252</v>
      </c>
      <c r="D236" s="65" t="str">
        <f>IFERROR(VLOOKUP(C236,Foundation!$C$5:$D$554,2,0),"")</f>
        <v>DA+0</v>
      </c>
      <c r="E236" s="732">
        <v>45937</v>
      </c>
      <c r="F236" s="732">
        <v>45940</v>
      </c>
      <c r="G236" s="64" t="s">
        <v>1497</v>
      </c>
      <c r="H236" s="557">
        <f t="shared" si="12"/>
        <v>36.159755999999994</v>
      </c>
      <c r="I236" s="773">
        <f t="shared" si="10"/>
        <v>3.3689466109103994</v>
      </c>
      <c r="J236" s="64" t="s">
        <v>1538</v>
      </c>
      <c r="K236" s="1010" t="s">
        <v>255</v>
      </c>
      <c r="L236" s="1007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5" t="s">
        <v>1265</v>
      </c>
      <c r="D237" s="65" t="str">
        <f>IFERROR(VLOOKUP(C237,Foundation!$C$5:$D$554,2,0),"")</f>
        <v>DB1+9</v>
      </c>
      <c r="E237" s="732">
        <v>45925</v>
      </c>
      <c r="F237" s="732">
        <v>45942</v>
      </c>
      <c r="G237" s="64" t="s">
        <v>1490</v>
      </c>
      <c r="H237" s="557">
        <f t="shared" si="12"/>
        <v>66.780901</v>
      </c>
      <c r="I237" s="773">
        <f t="shared" si="10"/>
        <v>6.2218696967283993</v>
      </c>
      <c r="J237" s="64" t="s">
        <v>1531</v>
      </c>
      <c r="K237" s="1010" t="s">
        <v>255</v>
      </c>
      <c r="L237" s="1007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5" t="s">
        <v>256</v>
      </c>
      <c r="D238" s="65" t="str">
        <f>IFERROR(VLOOKUP(C238,Foundation!$C$5:$D$554,2,0),"")</f>
        <v>DB2+9</v>
      </c>
      <c r="E238" s="732">
        <v>45925</v>
      </c>
      <c r="F238" s="732">
        <v>45942</v>
      </c>
      <c r="G238" s="64" t="s">
        <v>1487</v>
      </c>
      <c r="H238" s="557">
        <f t="shared" si="12"/>
        <v>72.155540000000002</v>
      </c>
      <c r="I238" s="773">
        <f t="shared" si="10"/>
        <v>6.7226162129360008</v>
      </c>
      <c r="J238" s="64" t="s">
        <v>1532</v>
      </c>
      <c r="K238" s="1010" t="s">
        <v>255</v>
      </c>
      <c r="L238" s="1007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5" t="s">
        <v>1247</v>
      </c>
      <c r="D239" s="65" t="str">
        <f>IFERROR(VLOOKUP(C239,Foundation!$C$5:$D$554,2,0),"")</f>
        <v>DB1+12</v>
      </c>
      <c r="E239" s="732">
        <f>F218+1</f>
        <v>45930</v>
      </c>
      <c r="F239" s="732">
        <v>45942</v>
      </c>
      <c r="G239" s="64" t="s">
        <v>1483</v>
      </c>
      <c r="H239" s="557">
        <f t="shared" si="12"/>
        <v>70.788264999999996</v>
      </c>
      <c r="I239" s="773">
        <f t="shared" si="10"/>
        <v>6.5952293888259996</v>
      </c>
      <c r="J239" s="64" t="s">
        <v>1537</v>
      </c>
      <c r="K239" s="1010" t="s">
        <v>255</v>
      </c>
      <c r="L239" s="1007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5" t="s">
        <v>432</v>
      </c>
      <c r="D240" s="65" t="str">
        <f>IFERROR(VLOOKUP(C240,Foundation!$C$5:$D$554,2,0),"")</f>
        <v>DA+6</v>
      </c>
      <c r="E240" s="732">
        <v>45937</v>
      </c>
      <c r="F240" s="732">
        <v>45942</v>
      </c>
      <c r="G240" s="64" t="s">
        <v>1486</v>
      </c>
      <c r="H240" s="557">
        <f t="shared" si="12"/>
        <v>43.804423999999997</v>
      </c>
      <c r="I240" s="773">
        <f t="shared" si="10"/>
        <v>4.0811880970015997</v>
      </c>
      <c r="J240" s="64" t="s">
        <v>1143</v>
      </c>
      <c r="K240" s="1010" t="s">
        <v>255</v>
      </c>
      <c r="L240" s="1007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5" t="s">
        <v>251</v>
      </c>
      <c r="D241" s="65" t="str">
        <f>IFERROR(VLOOKUP(C241,Foundation!$C$5:$D$554,2,0),"")</f>
        <v>DA+9</v>
      </c>
      <c r="E241" s="732">
        <v>45941</v>
      </c>
      <c r="F241" s="732">
        <v>45945</v>
      </c>
      <c r="G241" s="64" t="s">
        <v>1497</v>
      </c>
      <c r="H241" s="557">
        <f t="shared" si="12"/>
        <v>45.697022000000004</v>
      </c>
      <c r="I241" s="773">
        <f t="shared" si="10"/>
        <v>4.2575184245048003</v>
      </c>
      <c r="J241" s="64" t="s">
        <v>1538</v>
      </c>
      <c r="K241" s="1010" t="s">
        <v>255</v>
      </c>
      <c r="L241" s="1007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5" t="s">
        <v>53</v>
      </c>
      <c r="D242" s="65" t="str">
        <f>IFERROR(VLOOKUP(C242,Foundation!$C$5:$D$554,2,0),"")</f>
        <v>DD60+3</v>
      </c>
      <c r="E242" s="732">
        <v>45931</v>
      </c>
      <c r="F242" s="732">
        <v>45945</v>
      </c>
      <c r="G242" s="64" t="s">
        <v>1498</v>
      </c>
      <c r="H242" s="557">
        <f t="shared" si="12"/>
        <v>87.021340000000009</v>
      </c>
      <c r="I242" s="773">
        <f t="shared" si="10"/>
        <v>8.1076390136560015</v>
      </c>
      <c r="J242" s="64" t="s">
        <v>1534</v>
      </c>
      <c r="K242" s="1010" t="s">
        <v>255</v>
      </c>
      <c r="L242" s="1007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5" t="s">
        <v>1266</v>
      </c>
      <c r="D243" s="65" t="str">
        <f>IFERROR(VLOOKUP(C243,Foundation!$C$5:$D$554,2,0),"")</f>
        <v>DA+3</v>
      </c>
      <c r="E243" s="732">
        <v>45939</v>
      </c>
      <c r="F243" s="732">
        <v>45946</v>
      </c>
      <c r="G243" s="64" t="s">
        <v>1525</v>
      </c>
      <c r="H243" s="557">
        <f t="shared" si="12"/>
        <v>37.931087999999995</v>
      </c>
      <c r="I243" s="773">
        <f t="shared" si="10"/>
        <v>3.5339787792191997</v>
      </c>
      <c r="J243" s="64" t="s">
        <v>1542</v>
      </c>
      <c r="K243" s="1010" t="s">
        <v>255</v>
      </c>
      <c r="L243" s="1007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5" t="s">
        <v>264</v>
      </c>
      <c r="D244" s="65" t="str">
        <f>IFERROR(VLOOKUP(C244,Foundation!$C$5:$D$554,2,0),"")</f>
        <v>DB1+6</v>
      </c>
      <c r="E244" s="732">
        <v>45932</v>
      </c>
      <c r="F244" s="732">
        <v>45947</v>
      </c>
      <c r="G244" s="64" t="s">
        <v>1489</v>
      </c>
      <c r="H244" s="557">
        <f t="shared" si="12"/>
        <v>65.027778999999995</v>
      </c>
      <c r="I244" s="773">
        <f t="shared" si="10"/>
        <v>6.0585341249835993</v>
      </c>
      <c r="J244" s="64" t="s">
        <v>1150</v>
      </c>
      <c r="K244" s="1010" t="s">
        <v>255</v>
      </c>
      <c r="L244" s="1007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5" t="s">
        <v>635</v>
      </c>
      <c r="D245" s="65" t="str">
        <f>IFERROR(VLOOKUP(C245,Foundation!$C$5:$D$554,2,0),"")</f>
        <v>DA-1.5</v>
      </c>
      <c r="E245" s="732">
        <v>45940</v>
      </c>
      <c r="F245" s="732">
        <v>45949</v>
      </c>
      <c r="G245" s="64" t="s">
        <v>1524</v>
      </c>
      <c r="H245" s="557">
        <f t="shared" si="12"/>
        <v>35.601761999999994</v>
      </c>
      <c r="I245" s="773">
        <f t="shared" si="10"/>
        <v>3.3169592027207995</v>
      </c>
      <c r="J245" s="64" t="s">
        <v>1491</v>
      </c>
      <c r="K245" s="1010" t="s">
        <v>255</v>
      </c>
      <c r="L245" s="1007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5" t="s">
        <v>75</v>
      </c>
      <c r="D246" s="65" t="str">
        <f>IFERROR(VLOOKUP(C246,Foundation!$C$5:$D$554,2,0),"")</f>
        <v>DB1+9</v>
      </c>
      <c r="E246" s="732">
        <v>45938</v>
      </c>
      <c r="F246" s="732">
        <v>45952</v>
      </c>
      <c r="G246" s="64" t="s">
        <v>1499</v>
      </c>
      <c r="H246" s="557">
        <f t="shared" si="12"/>
        <v>66.780901</v>
      </c>
      <c r="I246" s="773">
        <f t="shared" si="10"/>
        <v>6.2218696967283993</v>
      </c>
      <c r="J246" s="64" t="s">
        <v>1094</v>
      </c>
      <c r="K246" s="1010" t="s">
        <v>255</v>
      </c>
      <c r="L246" s="1007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5" t="s">
        <v>900</v>
      </c>
      <c r="D247" s="65" t="str">
        <f>IFERROR(VLOOKUP(C247,Foundation!$C$5:$D$554,2,0),"")</f>
        <v>DB1+0</v>
      </c>
      <c r="E247" s="732">
        <v>45936</v>
      </c>
      <c r="F247" s="732">
        <v>45952</v>
      </c>
      <c r="G247" s="64" t="s">
        <v>1484</v>
      </c>
      <c r="H247" s="557">
        <f t="shared" si="12"/>
        <v>55.450851000000007</v>
      </c>
      <c r="I247" s="773">
        <f t="shared" si="10"/>
        <v>5.1662670663084009</v>
      </c>
      <c r="J247" s="64" t="s">
        <v>1173</v>
      </c>
      <c r="K247" s="1010" t="s">
        <v>255</v>
      </c>
      <c r="L247" s="1007" t="s">
        <v>1658</v>
      </c>
      <c r="M247" s="995" t="s">
        <v>1716</v>
      </c>
      <c r="N247" s="995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5" t="s">
        <v>438</v>
      </c>
      <c r="D248" s="65" t="str">
        <f>IFERROR(VLOOKUP(C248,Foundation!$C$5:$D$554,2,0),"")</f>
        <v>DA+3</v>
      </c>
      <c r="E248" s="732">
        <v>45942</v>
      </c>
      <c r="F248" s="732">
        <v>45952</v>
      </c>
      <c r="G248" s="64" t="s">
        <v>1486</v>
      </c>
      <c r="H248" s="557">
        <f t="shared" si="12"/>
        <v>37.931087999999995</v>
      </c>
      <c r="I248" s="773">
        <f t="shared" si="10"/>
        <v>3.5339787792191997</v>
      </c>
      <c r="J248" s="64" t="s">
        <v>1143</v>
      </c>
      <c r="K248" s="1010" t="s">
        <v>255</v>
      </c>
      <c r="L248" s="1007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5" t="s">
        <v>426</v>
      </c>
      <c r="D249" s="65" t="str">
        <f>IFERROR(VLOOKUP(C249,Foundation!$C$5:$D$554,2,0),"")</f>
        <v>DA+1.5</v>
      </c>
      <c r="E249" s="732">
        <v>45946</v>
      </c>
      <c r="F249" s="732">
        <v>45952</v>
      </c>
      <c r="G249" s="64" t="s">
        <v>1497</v>
      </c>
      <c r="H249" s="557">
        <f t="shared" si="12"/>
        <v>37.138323999999997</v>
      </c>
      <c r="I249" s="773">
        <f t="shared" si="10"/>
        <v>3.4601182257615997</v>
      </c>
      <c r="J249" s="64" t="s">
        <v>1538</v>
      </c>
      <c r="K249" s="1010" t="s">
        <v>255</v>
      </c>
      <c r="L249" s="1007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5" t="s">
        <v>428</v>
      </c>
      <c r="D250" s="65" t="str">
        <f>IFERROR(VLOOKUP(C250,Foundation!$C$5:$D$554,2,0),"")</f>
        <v>DA-3</v>
      </c>
      <c r="E250" s="732">
        <v>45947</v>
      </c>
      <c r="F250" s="732">
        <v>45953</v>
      </c>
      <c r="G250" s="64" t="s">
        <v>1525</v>
      </c>
      <c r="H250" s="557">
        <f t="shared" si="12"/>
        <v>34.789810000000003</v>
      </c>
      <c r="I250" s="773">
        <f t="shared" si="10"/>
        <v>3.2413109340040003</v>
      </c>
      <c r="J250" s="64" t="s">
        <v>1542</v>
      </c>
      <c r="K250" s="1010" t="s">
        <v>255</v>
      </c>
      <c r="L250" s="1007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5" t="s">
        <v>64</v>
      </c>
      <c r="D251" s="65" t="str">
        <f>IFERROR(VLOOKUP(C251,Foundation!$C$5:$D$554,2,0),"")</f>
        <v>DC1+0</v>
      </c>
      <c r="E251" s="732">
        <v>45938</v>
      </c>
      <c r="F251" s="732">
        <v>45955</v>
      </c>
      <c r="G251" s="64" t="s">
        <v>1494</v>
      </c>
      <c r="H251" s="557">
        <f t="shared" si="12"/>
        <v>62.443705999999999</v>
      </c>
      <c r="I251" s="773">
        <f t="shared" si="10"/>
        <v>5.8177801780904002</v>
      </c>
      <c r="J251" s="64" t="s">
        <v>1143</v>
      </c>
      <c r="K251" s="1010" t="s">
        <v>255</v>
      </c>
      <c r="L251" s="1007" t="s">
        <v>1658</v>
      </c>
      <c r="M251" s="776" t="s">
        <v>1724</v>
      </c>
      <c r="N251" s="776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5" t="s">
        <v>1258</v>
      </c>
      <c r="D252" s="65" t="str">
        <f>IFERROR(VLOOKUP(C252,Foundation!$C$5:$D$554,2,0),"")</f>
        <v>DD45+3</v>
      </c>
      <c r="E252" s="732">
        <v>45941</v>
      </c>
      <c r="F252" s="732">
        <v>45956</v>
      </c>
      <c r="G252" s="64" t="s">
        <v>1493</v>
      </c>
      <c r="H252" s="557">
        <f t="shared" si="12"/>
        <v>77.076931999999999</v>
      </c>
      <c r="I252" s="773">
        <f t="shared" si="10"/>
        <v>7.1811344313488004</v>
      </c>
      <c r="J252" s="64" t="s">
        <v>1541</v>
      </c>
      <c r="K252" s="1010" t="s">
        <v>255</v>
      </c>
      <c r="L252" s="1007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5" t="s">
        <v>56</v>
      </c>
      <c r="D253" s="65" t="str">
        <f>IFERROR(VLOOKUP(C253,Foundation!$C$5:$D$554,2,0),"")</f>
        <v>DB2+9</v>
      </c>
      <c r="E253" s="732">
        <v>45942</v>
      </c>
      <c r="F253" s="732">
        <v>45957</v>
      </c>
      <c r="G253" s="64" t="s">
        <v>1527</v>
      </c>
      <c r="H253" s="557">
        <f t="shared" si="12"/>
        <v>72.155540000000002</v>
      </c>
      <c r="I253" s="773">
        <f t="shared" si="10"/>
        <v>6.7226162129360008</v>
      </c>
      <c r="J253" s="64" t="s">
        <v>1545</v>
      </c>
      <c r="K253" s="1010" t="s">
        <v>255</v>
      </c>
      <c r="L253" s="1010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5" t="s">
        <v>52</v>
      </c>
      <c r="D254" s="65" t="str">
        <f>IFERROR(VLOOKUP(C254,Foundation!$C$5:$D$554,2,0),"")</f>
        <v>DD60+3</v>
      </c>
      <c r="E254" s="732">
        <v>45946</v>
      </c>
      <c r="F254" s="732">
        <v>45958</v>
      </c>
      <c r="G254" s="64" t="s">
        <v>1498</v>
      </c>
      <c r="H254" s="557">
        <f t="shared" si="12"/>
        <v>87.021340000000009</v>
      </c>
      <c r="I254" s="773">
        <f t="shared" si="10"/>
        <v>8.1076390136560015</v>
      </c>
      <c r="J254" s="64" t="s">
        <v>1537</v>
      </c>
      <c r="K254" s="1010" t="s">
        <v>255</v>
      </c>
      <c r="L254" s="1007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5" t="s">
        <v>412</v>
      </c>
      <c r="D255" s="65" t="str">
        <f>IFERROR(VLOOKUP(C255,Foundation!$C$5:$D$554,2,0),"")</f>
        <v>DA+3</v>
      </c>
      <c r="E255" s="732">
        <v>45948</v>
      </c>
      <c r="F255" s="732">
        <v>45958</v>
      </c>
      <c r="G255" s="64" t="s">
        <v>1489</v>
      </c>
      <c r="H255" s="557">
        <f t="shared" si="12"/>
        <v>37.931087999999995</v>
      </c>
      <c r="I255" s="773">
        <f t="shared" si="10"/>
        <v>3.5339787792191997</v>
      </c>
      <c r="J255" s="64" t="s">
        <v>1547</v>
      </c>
      <c r="K255" s="1010" t="s">
        <v>255</v>
      </c>
      <c r="L255" s="1007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5" t="s">
        <v>54</v>
      </c>
      <c r="D256" s="65" t="str">
        <f>IFERROR(VLOOKUP(C256,Foundation!$C$5:$D$554,2,0),"")</f>
        <v>DB1+0</v>
      </c>
      <c r="E256" s="732">
        <v>45950</v>
      </c>
      <c r="F256" s="732">
        <v>45959</v>
      </c>
      <c r="G256" s="64" t="s">
        <v>1524</v>
      </c>
      <c r="H256" s="557">
        <f t="shared" si="12"/>
        <v>55.450851000000007</v>
      </c>
      <c r="I256" s="773">
        <f t="shared" si="10"/>
        <v>5.1662670663084009</v>
      </c>
      <c r="J256" s="64" t="s">
        <v>1546</v>
      </c>
      <c r="K256" s="1010" t="s">
        <v>255</v>
      </c>
      <c r="L256" s="1007" t="s">
        <v>1658</v>
      </c>
      <c r="M256" s="995" t="s">
        <v>1716</v>
      </c>
      <c r="N256" s="995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5" t="s">
        <v>179</v>
      </c>
      <c r="D257" s="65" t="str">
        <f>IFERROR(VLOOKUP(C257,Foundation!$C$5:$D$554,2,0),"")</f>
        <v>DA+0</v>
      </c>
      <c r="E257" s="732">
        <v>45954</v>
      </c>
      <c r="F257" s="732">
        <v>45959</v>
      </c>
      <c r="G257" s="64" t="s">
        <v>1525</v>
      </c>
      <c r="H257" s="557">
        <f t="shared" si="12"/>
        <v>36.159755999999994</v>
      </c>
      <c r="I257" s="773">
        <f t="shared" si="10"/>
        <v>3.3689466109103994</v>
      </c>
      <c r="J257" s="64" t="s">
        <v>1542</v>
      </c>
      <c r="K257" s="1010" t="s">
        <v>255</v>
      </c>
      <c r="L257" s="1007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5" t="s">
        <v>167</v>
      </c>
      <c r="D258" s="65" t="str">
        <f>IFERROR(VLOOKUP(C258,Foundation!$C$5:$D$554,2,0),"")</f>
        <v>DD60+25</v>
      </c>
      <c r="E258" s="732">
        <v>45935</v>
      </c>
      <c r="F258" s="732">
        <v>45960</v>
      </c>
      <c r="G258" s="64" t="s">
        <v>1526</v>
      </c>
      <c r="H258" s="557">
        <f t="shared" si="12"/>
        <v>137.04611199999999</v>
      </c>
      <c r="I258" s="773">
        <f t="shared" si="10"/>
        <v>12.768366981260799</v>
      </c>
      <c r="J258" s="64" t="s">
        <v>1480</v>
      </c>
      <c r="K258" s="1010" t="s">
        <v>255</v>
      </c>
      <c r="L258" s="1007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5" t="s">
        <v>156</v>
      </c>
      <c r="D259" s="65" t="str">
        <f>IFERROR(VLOOKUP(C259,Foundation!$C$5:$D$554,2,0),"")</f>
        <v>DA-1.5</v>
      </c>
      <c r="E259" s="732">
        <v>45953</v>
      </c>
      <c r="F259" s="732">
        <v>45960</v>
      </c>
      <c r="G259" s="64" t="s">
        <v>1486</v>
      </c>
      <c r="H259" s="557">
        <f t="shared" si="12"/>
        <v>35.601761999999994</v>
      </c>
      <c r="I259" s="773">
        <f t="shared" si="10"/>
        <v>3.3169592027207995</v>
      </c>
      <c r="J259" s="64" t="s">
        <v>1173</v>
      </c>
      <c r="K259" s="1010" t="s">
        <v>255</v>
      </c>
      <c r="L259" s="1007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5" t="s">
        <v>413</v>
      </c>
      <c r="D260" s="65" t="str">
        <f>IFERROR(VLOOKUP(C260,Foundation!$C$5:$D$554,2,0),"")</f>
        <v>DA+3</v>
      </c>
      <c r="E260" s="732">
        <v>45942</v>
      </c>
      <c r="F260" s="732">
        <v>45961</v>
      </c>
      <c r="G260" s="64" t="s">
        <v>1487</v>
      </c>
      <c r="H260" s="557">
        <f t="shared" si="12"/>
        <v>37.931087999999995</v>
      </c>
      <c r="I260" s="773">
        <f t="shared" si="10"/>
        <v>3.5339787792191997</v>
      </c>
      <c r="J260" s="64" t="s">
        <v>1547</v>
      </c>
      <c r="K260" s="1010" t="s">
        <v>255</v>
      </c>
      <c r="L260" s="1007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5" t="s">
        <v>427</v>
      </c>
      <c r="D261" s="65" t="str">
        <f>IFERROR(VLOOKUP(C261,Foundation!$C$5:$D$554,2,0),"")</f>
        <v>DA+0</v>
      </c>
      <c r="E261" s="732">
        <v>45958</v>
      </c>
      <c r="F261" s="732">
        <v>45961</v>
      </c>
      <c r="G261" s="64" t="s">
        <v>1498</v>
      </c>
      <c r="H261" s="557">
        <f t="shared" si="12"/>
        <v>36.159755999999994</v>
      </c>
      <c r="I261" s="773">
        <f t="shared" ref="I261:I292" si="13">IFERROR(VLOOKUP(D261,$D$316:$K$345,8,0)/10^5,"")</f>
        <v>3.3689466109103994</v>
      </c>
      <c r="J261" s="64" t="s">
        <v>1537</v>
      </c>
      <c r="K261" s="1010" t="s">
        <v>255</v>
      </c>
      <c r="L261" s="1007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5" t="s">
        <v>176</v>
      </c>
      <c r="D262" s="65" t="str">
        <f>IFERROR(VLOOKUP(C262,Foundation!$C$5:$D$554,2,0),"")</f>
        <v>DA+1.5</v>
      </c>
      <c r="E262" s="732">
        <v>45960</v>
      </c>
      <c r="F262" s="732">
        <v>45966</v>
      </c>
      <c r="G262" s="64" t="s">
        <v>1525</v>
      </c>
      <c r="H262" s="557">
        <f t="shared" si="12"/>
        <v>37.138323999999997</v>
      </c>
      <c r="I262" s="773">
        <f t="shared" si="13"/>
        <v>3.4601182257615997</v>
      </c>
      <c r="J262" s="64" t="s">
        <v>1542</v>
      </c>
      <c r="K262" s="1010" t="s">
        <v>255</v>
      </c>
      <c r="L262" s="1010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5" t="s">
        <v>411</v>
      </c>
      <c r="D263" s="65" t="str">
        <f>IFERROR(VLOOKUP(C263,Foundation!$C$5:$D$554,2,0),"")</f>
        <v>DA+3</v>
      </c>
      <c r="E263" s="732">
        <v>45961</v>
      </c>
      <c r="F263" s="732">
        <v>45966</v>
      </c>
      <c r="G263" s="64" t="s">
        <v>1526</v>
      </c>
      <c r="H263" s="557">
        <f t="shared" si="12"/>
        <v>37.931087999999995</v>
      </c>
      <c r="I263" s="773">
        <f t="shared" si="13"/>
        <v>3.5339787792191997</v>
      </c>
      <c r="J263" s="64" t="s">
        <v>1480</v>
      </c>
      <c r="K263" s="1010" t="s">
        <v>255</v>
      </c>
      <c r="L263" s="1010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5" t="s">
        <v>177</v>
      </c>
      <c r="D264" s="65" t="str">
        <f>IFERROR(VLOOKUP(C264,Foundation!$C$5:$D$554,2,0),"")</f>
        <v>DA+3</v>
      </c>
      <c r="E264" s="732">
        <v>45962</v>
      </c>
      <c r="F264" s="732">
        <v>45967</v>
      </c>
      <c r="G264" s="64" t="s">
        <v>1498</v>
      </c>
      <c r="H264" s="557">
        <f t="shared" si="12"/>
        <v>37.931087999999995</v>
      </c>
      <c r="I264" s="773">
        <f t="shared" si="13"/>
        <v>3.5339787792191997</v>
      </c>
      <c r="J264" s="64" t="s">
        <v>1537</v>
      </c>
      <c r="K264" s="1010" t="s">
        <v>255</v>
      </c>
      <c r="L264" s="1010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5" t="s">
        <v>59</v>
      </c>
      <c r="D265" s="65" t="str">
        <f>IFERROR(VLOOKUP(C265,Foundation!$C$5:$D$554,2,0),"")</f>
        <v>DD60+35</v>
      </c>
      <c r="E265" s="732">
        <v>45940</v>
      </c>
      <c r="F265" s="732">
        <v>45968</v>
      </c>
      <c r="G265" s="64" t="s">
        <v>1522</v>
      </c>
      <c r="H265" s="557">
        <f t="shared" si="12"/>
        <v>173.560912</v>
      </c>
      <c r="I265" s="773">
        <f t="shared" si="13"/>
        <v>16.170392473580801</v>
      </c>
      <c r="J265" s="64" t="s">
        <v>1502</v>
      </c>
      <c r="K265" s="1010" t="s">
        <v>255</v>
      </c>
      <c r="L265" s="1010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5" t="s">
        <v>1268</v>
      </c>
      <c r="D266" s="65" t="str">
        <f>IFERROR(VLOOKUP(C266,Foundation!$C$5:$D$554,2,0),"")</f>
        <v>DA+6</v>
      </c>
      <c r="E266" s="732">
        <v>45957</v>
      </c>
      <c r="F266" s="732">
        <v>45969</v>
      </c>
      <c r="G266" s="64" t="s">
        <v>1493</v>
      </c>
      <c r="H266" s="557">
        <f t="shared" si="12"/>
        <v>43.804423999999997</v>
      </c>
      <c r="I266" s="773">
        <f t="shared" si="13"/>
        <v>4.0811880970015997</v>
      </c>
      <c r="J266" s="64" t="s">
        <v>1541</v>
      </c>
      <c r="K266" s="1010" t="s">
        <v>255</v>
      </c>
      <c r="L266" s="1010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5" t="s">
        <v>414</v>
      </c>
      <c r="D267" s="65" t="str">
        <f>IFERROR(VLOOKUP(C267,Foundation!$C$5:$D$554,2,0),"")</f>
        <v>DA+3</v>
      </c>
      <c r="E267" s="732">
        <v>45962</v>
      </c>
      <c r="F267" s="732">
        <v>45970</v>
      </c>
      <c r="G267" s="64" t="s">
        <v>1487</v>
      </c>
      <c r="H267" s="557">
        <f t="shared" si="12"/>
        <v>37.931087999999995</v>
      </c>
      <c r="I267" s="773">
        <f t="shared" si="13"/>
        <v>3.5339787792191997</v>
      </c>
      <c r="J267" s="64" t="s">
        <v>1547</v>
      </c>
      <c r="K267" s="1010" t="s">
        <v>255</v>
      </c>
      <c r="L267" s="1010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5" t="s">
        <v>410</v>
      </c>
      <c r="D268" s="65" t="str">
        <f>IFERROR(VLOOKUP(C268,Foundation!$C$5:$D$554,2,0),"")</f>
        <v>DA+0</v>
      </c>
      <c r="E268" s="732">
        <v>45967</v>
      </c>
      <c r="F268" s="732">
        <v>45973</v>
      </c>
      <c r="G268" s="64" t="s">
        <v>1526</v>
      </c>
      <c r="H268" s="557">
        <f t="shared" si="12"/>
        <v>36.159755999999994</v>
      </c>
      <c r="I268" s="773">
        <f t="shared" si="13"/>
        <v>3.3689466109103994</v>
      </c>
      <c r="J268" s="64" t="s">
        <v>1500</v>
      </c>
      <c r="K268" s="1010" t="s">
        <v>255</v>
      </c>
      <c r="L268" s="1010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5" t="s">
        <v>63</v>
      </c>
      <c r="D269" s="65" t="str">
        <f>IFERROR(VLOOKUP(C269,Foundation!$C$5:$D$554,2,0),"")</f>
        <v>DC2-3</v>
      </c>
      <c r="E269" s="732">
        <v>45961</v>
      </c>
      <c r="F269" s="732">
        <v>45973</v>
      </c>
      <c r="G269" s="64" t="s">
        <v>1486</v>
      </c>
      <c r="H269" s="557">
        <f t="shared" si="12"/>
        <v>64.884298000000001</v>
      </c>
      <c r="I269" s="773">
        <f t="shared" si="13"/>
        <v>6.0451662297831996</v>
      </c>
      <c r="J269" s="64" t="s">
        <v>1173</v>
      </c>
      <c r="K269" s="1010" t="s">
        <v>255</v>
      </c>
      <c r="L269" s="1010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5" t="s">
        <v>429</v>
      </c>
      <c r="D270" s="65" t="str">
        <f>IFERROR(VLOOKUP(C270,Foundation!$C$5:$D$554,2,0),"")</f>
        <v>DA+0</v>
      </c>
      <c r="E270" s="732">
        <v>45968</v>
      </c>
      <c r="F270" s="732">
        <v>45973</v>
      </c>
      <c r="G270" s="64" t="s">
        <v>1498</v>
      </c>
      <c r="H270" s="557">
        <f t="shared" si="12"/>
        <v>36.159755999999994</v>
      </c>
      <c r="I270" s="773">
        <f t="shared" si="13"/>
        <v>3.3689466109103994</v>
      </c>
      <c r="J270" s="64" t="s">
        <v>1537</v>
      </c>
      <c r="K270" s="1010" t="s">
        <v>255</v>
      </c>
      <c r="L270" s="1010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5" t="s">
        <v>180</v>
      </c>
      <c r="D271" s="65" t="str">
        <f>IFERROR(VLOOKUP(C271,Foundation!$C$5:$D$554,2,0),"")</f>
        <v>DA+6</v>
      </c>
      <c r="E271" s="732">
        <v>45967</v>
      </c>
      <c r="F271" s="732">
        <v>45974</v>
      </c>
      <c r="G271" s="64" t="s">
        <v>1525</v>
      </c>
      <c r="H271" s="557">
        <f t="shared" si="12"/>
        <v>43.804423999999997</v>
      </c>
      <c r="I271" s="773">
        <f t="shared" si="13"/>
        <v>4.0811880970015997</v>
      </c>
      <c r="J271" s="64" t="s">
        <v>1542</v>
      </c>
      <c r="K271" s="1010" t="s">
        <v>255</v>
      </c>
      <c r="L271" s="1010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5" t="s">
        <v>55</v>
      </c>
      <c r="D272" s="65" t="str">
        <f>IFERROR(VLOOKUP(C272,Foundation!$C$5:$D$554,2,0),"")</f>
        <v>DC2+15</v>
      </c>
      <c r="E272" s="732">
        <v>45958</v>
      </c>
      <c r="F272" s="732">
        <v>45974</v>
      </c>
      <c r="G272" s="64" t="s">
        <v>1527</v>
      </c>
      <c r="H272" s="557">
        <f t="shared" si="12"/>
        <v>96.879900000000006</v>
      </c>
      <c r="I272" s="773">
        <f t="shared" si="13"/>
        <v>9.0261452751600011</v>
      </c>
      <c r="J272" s="64" t="s">
        <v>1545</v>
      </c>
      <c r="K272" s="1010" t="s">
        <v>255</v>
      </c>
      <c r="L272" s="1010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5" t="s">
        <v>420</v>
      </c>
      <c r="D273" s="65" t="str">
        <f>IFERROR(VLOOKUP(C273,Foundation!$C$5:$D$554,2,0),"")</f>
        <v>DA+0</v>
      </c>
      <c r="E273" s="732">
        <v>45971</v>
      </c>
      <c r="F273" s="732">
        <v>45976</v>
      </c>
      <c r="G273" s="64" t="s">
        <v>1487</v>
      </c>
      <c r="H273" s="557">
        <f t="shared" si="12"/>
        <v>36.159755999999994</v>
      </c>
      <c r="I273" s="773">
        <f t="shared" si="13"/>
        <v>3.3689466109103994</v>
      </c>
      <c r="J273" s="64" t="s">
        <v>1547</v>
      </c>
      <c r="K273" s="1010" t="s">
        <v>255</v>
      </c>
      <c r="L273" s="1010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5" t="s">
        <v>155</v>
      </c>
      <c r="D274" s="65" t="str">
        <f>IFERROR(VLOOKUP(C274,Foundation!$C$5:$D$554,2,0),"")</f>
        <v>DA+1.5</v>
      </c>
      <c r="E274" s="732">
        <v>45957</v>
      </c>
      <c r="F274" s="732">
        <v>45976</v>
      </c>
      <c r="G274" s="64" t="s">
        <v>1494</v>
      </c>
      <c r="H274" s="557">
        <f t="shared" si="12"/>
        <v>37.138323999999997</v>
      </c>
      <c r="I274" s="773">
        <f t="shared" si="13"/>
        <v>3.4601182257615997</v>
      </c>
      <c r="J274" s="64" t="s">
        <v>1544</v>
      </c>
      <c r="K274" s="1010" t="s">
        <v>255</v>
      </c>
      <c r="L274" s="1010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5" t="s">
        <v>182</v>
      </c>
      <c r="D275" s="65" t="str">
        <f>IFERROR(VLOOKUP(C275,Foundation!$C$5:$D$554,2,0),"")</f>
        <v>DA+0</v>
      </c>
      <c r="E275" s="732">
        <v>45974</v>
      </c>
      <c r="F275" s="732">
        <v>45981</v>
      </c>
      <c r="G275" s="64" t="s">
        <v>1498</v>
      </c>
      <c r="H275" s="557">
        <f t="shared" si="12"/>
        <v>36.159755999999994</v>
      </c>
      <c r="I275" s="773">
        <f t="shared" si="13"/>
        <v>3.3689466109103994</v>
      </c>
      <c r="J275" s="64" t="s">
        <v>1537</v>
      </c>
      <c r="K275" s="1010" t="s">
        <v>255</v>
      </c>
      <c r="L275" s="1010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5" t="s">
        <v>162</v>
      </c>
      <c r="D276" s="65" t="str">
        <f>IFERROR(VLOOKUP(C276,Foundation!$C$5:$D$554,2,0),"")</f>
        <v>DA-3</v>
      </c>
      <c r="E276" s="732">
        <v>45974</v>
      </c>
      <c r="F276" s="732">
        <v>45981</v>
      </c>
      <c r="G276" s="64" t="s">
        <v>1486</v>
      </c>
      <c r="H276" s="557">
        <f t="shared" si="12"/>
        <v>34.789810000000003</v>
      </c>
      <c r="I276" s="773">
        <f t="shared" si="13"/>
        <v>3.2413109340040003</v>
      </c>
      <c r="J276" s="64" t="s">
        <v>1173</v>
      </c>
      <c r="K276" s="1010" t="s">
        <v>255</v>
      </c>
      <c r="L276" s="1010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5" t="s">
        <v>423</v>
      </c>
      <c r="D277" s="65" t="str">
        <f>IFERROR(VLOOKUP(C277,Foundation!$C$5:$D$554,2,0),"")</f>
        <v>DA-1.5</v>
      </c>
      <c r="E277" s="732">
        <v>45977</v>
      </c>
      <c r="F277" s="732">
        <v>45982</v>
      </c>
      <c r="G277" s="64" t="s">
        <v>1487</v>
      </c>
      <c r="H277" s="557">
        <f t="shared" si="12"/>
        <v>35.601761999999994</v>
      </c>
      <c r="I277" s="773">
        <f t="shared" si="13"/>
        <v>3.3169592027207995</v>
      </c>
      <c r="J277" s="64" t="s">
        <v>1547</v>
      </c>
      <c r="K277" s="1010" t="s">
        <v>255</v>
      </c>
      <c r="L277" s="1010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5" t="s">
        <v>265</v>
      </c>
      <c r="D278" s="65" t="str">
        <f>IFERROR(VLOOKUP(C278,Foundation!$C$5:$D$554,2,0),"")</f>
        <v>DD45+0</v>
      </c>
      <c r="E278" s="732">
        <v>45974</v>
      </c>
      <c r="F278" s="732">
        <v>45987</v>
      </c>
      <c r="G278" s="64" t="s">
        <v>1526</v>
      </c>
      <c r="H278" s="557">
        <f t="shared" si="12"/>
        <v>73.244547999999995</v>
      </c>
      <c r="I278" s="773">
        <f t="shared" si="13"/>
        <v>6.8240773458832003</v>
      </c>
      <c r="J278" s="64" t="s">
        <v>1500</v>
      </c>
      <c r="K278" s="1010" t="s">
        <v>255</v>
      </c>
      <c r="L278" s="1010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5" t="s">
        <v>57</v>
      </c>
      <c r="D279" s="65" t="str">
        <f>IFERROR(VLOOKUP(C279,Foundation!$C$5:$D$554,2,0),"")</f>
        <v>DD60+18</v>
      </c>
      <c r="E279" s="732">
        <v>45974</v>
      </c>
      <c r="F279" s="732">
        <v>45988</v>
      </c>
      <c r="G279" s="64" t="s">
        <v>1483</v>
      </c>
      <c r="H279" s="557">
        <f t="shared" si="12"/>
        <v>124.94995199999998</v>
      </c>
      <c r="I279" s="773">
        <f t="shared" si="13"/>
        <v>11.641387107916797</v>
      </c>
      <c r="J279" s="64" t="s">
        <v>1502</v>
      </c>
      <c r="K279" s="1010" t="s">
        <v>255</v>
      </c>
      <c r="L279" s="1010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5" t="s">
        <v>62</v>
      </c>
      <c r="D280" s="65" t="str">
        <f>IFERROR(VLOOKUP(C280,Foundation!$C$5:$D$554,2,0),"")</f>
        <v>DA-1.5</v>
      </c>
      <c r="E280" s="732">
        <v>45982</v>
      </c>
      <c r="F280" s="732">
        <v>45988</v>
      </c>
      <c r="G280" s="64" t="s">
        <v>1486</v>
      </c>
      <c r="H280" s="557">
        <f t="shared" si="12"/>
        <v>35.601761999999994</v>
      </c>
      <c r="I280" s="773">
        <f t="shared" si="13"/>
        <v>3.3169592027207995</v>
      </c>
      <c r="J280" s="64" t="s">
        <v>662</v>
      </c>
      <c r="K280" s="1010" t="s">
        <v>255</v>
      </c>
      <c r="L280" s="1010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5" t="s">
        <v>676</v>
      </c>
      <c r="D281" s="65" t="str">
        <f>IFERROR(VLOOKUP(C281,Foundation!$C$5:$D$554,2,0),"")</f>
        <v>DB1+9</v>
      </c>
      <c r="E281" s="732">
        <v>45975</v>
      </c>
      <c r="F281" s="732">
        <v>45988</v>
      </c>
      <c r="G281" s="64" t="s">
        <v>1525</v>
      </c>
      <c r="H281" s="557">
        <f t="shared" si="12"/>
        <v>66.780901</v>
      </c>
      <c r="I281" s="773">
        <f t="shared" si="13"/>
        <v>6.2218696967283993</v>
      </c>
      <c r="J281" s="64" t="s">
        <v>1534</v>
      </c>
      <c r="K281" s="1010" t="s">
        <v>255</v>
      </c>
      <c r="L281" s="1010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5" t="s">
        <v>181</v>
      </c>
      <c r="D282" s="65" t="str">
        <f>IFERROR(VLOOKUP(C282,Foundation!$C$5:$D$554,2,0),"")</f>
        <v>DA+6</v>
      </c>
      <c r="E282" s="732">
        <v>45982</v>
      </c>
      <c r="F282" s="732">
        <v>45988</v>
      </c>
      <c r="G282" s="64" t="s">
        <v>1498</v>
      </c>
      <c r="H282" s="557">
        <f t="shared" si="12"/>
        <v>43.804423999999997</v>
      </c>
      <c r="I282" s="773">
        <f t="shared" si="13"/>
        <v>4.0811880970015997</v>
      </c>
      <c r="J282" s="64" t="s">
        <v>1537</v>
      </c>
      <c r="K282" s="1010" t="s">
        <v>255</v>
      </c>
      <c r="L282" s="1010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5" t="s">
        <v>422</v>
      </c>
      <c r="D283" s="65" t="str">
        <f>IFERROR(VLOOKUP(C283,Foundation!$C$5:$D$554,2,0),"")</f>
        <v>DA+0</v>
      </c>
      <c r="E283" s="732">
        <v>45983</v>
      </c>
      <c r="F283" s="732">
        <v>45989</v>
      </c>
      <c r="G283" s="64" t="s">
        <v>1487</v>
      </c>
      <c r="H283" s="557">
        <f t="shared" si="12"/>
        <v>36.159755999999994</v>
      </c>
      <c r="I283" s="773">
        <f t="shared" si="13"/>
        <v>3.3689466109103994</v>
      </c>
      <c r="J283" s="64" t="s">
        <v>1547</v>
      </c>
      <c r="K283" s="1010" t="s">
        <v>255</v>
      </c>
      <c r="L283" s="1010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5" t="s">
        <v>60</v>
      </c>
      <c r="D284" s="65" t="str">
        <f>IFERROR(VLOOKUP(C284,Foundation!$C$5:$D$554,2,0),"")</f>
        <v>DD60+35</v>
      </c>
      <c r="E284" s="732">
        <v>45969</v>
      </c>
      <c r="F284" s="732">
        <v>45990</v>
      </c>
      <c r="G284" s="64" t="s">
        <v>1522</v>
      </c>
      <c r="H284" s="557">
        <f t="shared" si="12"/>
        <v>173.560912</v>
      </c>
      <c r="I284" s="773">
        <f t="shared" si="13"/>
        <v>16.170392473580801</v>
      </c>
      <c r="J284" s="64" t="s">
        <v>1491</v>
      </c>
      <c r="K284" s="1010" t="s">
        <v>255</v>
      </c>
      <c r="L284" s="1010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5" t="s">
        <v>58</v>
      </c>
      <c r="D285" s="65" t="str">
        <f>IFERROR(VLOOKUP(C285,Foundation!$C$5:$D$554,2,0),"")</f>
        <v>DD60+18</v>
      </c>
      <c r="E285" s="732">
        <v>45973</v>
      </c>
      <c r="F285" s="732">
        <v>45990</v>
      </c>
      <c r="G285" s="64" t="s">
        <v>1493</v>
      </c>
      <c r="H285" s="557">
        <f t="shared" si="12"/>
        <v>124.94995199999998</v>
      </c>
      <c r="I285" s="773">
        <f t="shared" si="13"/>
        <v>11.641387107916797</v>
      </c>
      <c r="J285" s="64" t="s">
        <v>1173</v>
      </c>
      <c r="K285" s="1010" t="s">
        <v>255</v>
      </c>
      <c r="L285" s="1010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5" t="s">
        <v>308</v>
      </c>
      <c r="D286" s="65" t="str">
        <f>IFERROR(VLOOKUP(C286,Foundation!$C$5:$D$554,2,0),"")</f>
        <v>DA+6</v>
      </c>
      <c r="E286" s="732">
        <v>45988</v>
      </c>
      <c r="F286" s="732">
        <v>45994</v>
      </c>
      <c r="G286" s="64" t="s">
        <v>1526</v>
      </c>
      <c r="H286" s="557">
        <f t="shared" si="12"/>
        <v>43.804423999999997</v>
      </c>
      <c r="I286" s="773">
        <f t="shared" si="13"/>
        <v>4.0811880970015997</v>
      </c>
      <c r="J286" s="64" t="s">
        <v>1500</v>
      </c>
      <c r="K286" s="1010" t="s">
        <v>255</v>
      </c>
      <c r="L286" s="1010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5" t="s">
        <v>153</v>
      </c>
      <c r="D287" s="65" t="str">
        <f>IFERROR(VLOOKUP(C287,Foundation!$C$5:$D$554,2,0),"")</f>
        <v>DA+1.5</v>
      </c>
      <c r="E287" s="732">
        <v>45989</v>
      </c>
      <c r="F287" s="732">
        <v>45996</v>
      </c>
      <c r="G287" s="64" t="s">
        <v>1486</v>
      </c>
      <c r="H287" s="557">
        <f t="shared" si="12"/>
        <v>37.138323999999997</v>
      </c>
      <c r="I287" s="773">
        <f t="shared" si="13"/>
        <v>3.4601182257615997</v>
      </c>
      <c r="J287" s="64" t="s">
        <v>662</v>
      </c>
      <c r="K287" s="1010" t="s">
        <v>255</v>
      </c>
      <c r="L287" s="1010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5" t="s">
        <v>425</v>
      </c>
      <c r="D288" s="65" t="str">
        <f>IFERROR(VLOOKUP(C288,Foundation!$C$5:$D$554,2,0),"")</f>
        <v>DA+6</v>
      </c>
      <c r="E288" s="732">
        <v>45990</v>
      </c>
      <c r="F288" s="732">
        <v>45997</v>
      </c>
      <c r="G288" s="64" t="s">
        <v>1487</v>
      </c>
      <c r="H288" s="557">
        <f t="shared" si="12"/>
        <v>43.804423999999997</v>
      </c>
      <c r="I288" s="773">
        <f t="shared" si="13"/>
        <v>4.0811880970015997</v>
      </c>
      <c r="J288" s="64" t="s">
        <v>1547</v>
      </c>
      <c r="K288" s="1010" t="s">
        <v>255</v>
      </c>
      <c r="L288" s="1010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5" t="s">
        <v>409</v>
      </c>
      <c r="D289" s="65" t="str">
        <f>IFERROR(VLOOKUP(C289,Foundation!$C$5:$D$554,2,0),"")</f>
        <v>DA+0</v>
      </c>
      <c r="E289" s="732">
        <f>F286+1</f>
        <v>45995</v>
      </c>
      <c r="F289" s="732">
        <v>46003</v>
      </c>
      <c r="G289" s="64" t="s">
        <v>1526</v>
      </c>
      <c r="H289" s="557">
        <f t="shared" si="12"/>
        <v>36.159755999999994</v>
      </c>
      <c r="I289" s="773">
        <f t="shared" si="13"/>
        <v>3.3689466109103994</v>
      </c>
      <c r="J289" s="64" t="s">
        <v>1500</v>
      </c>
      <c r="K289" s="1010" t="s">
        <v>255</v>
      </c>
      <c r="L289" s="1010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5" t="s">
        <v>61</v>
      </c>
      <c r="D290" s="65" t="str">
        <f>IFERROR(VLOOKUP(C290,Foundation!$C$5:$D$554,2,0),"")</f>
        <v>DA+9</v>
      </c>
      <c r="E290" s="732">
        <v>45996</v>
      </c>
      <c r="F290" s="732">
        <v>46005</v>
      </c>
      <c r="G290" s="64" t="s">
        <v>1486</v>
      </c>
      <c r="H290" s="557">
        <f t="shared" si="12"/>
        <v>45.697022000000004</v>
      </c>
      <c r="I290" s="773">
        <f t="shared" si="13"/>
        <v>4.2575184245048003</v>
      </c>
      <c r="J290" s="64" t="s">
        <v>662</v>
      </c>
      <c r="K290" s="1010" t="s">
        <v>255</v>
      </c>
      <c r="L290" s="1010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5" t="s">
        <v>11</v>
      </c>
      <c r="D291" s="65" t="str">
        <f>IFERROR(VLOOKUP(C291,Foundation!$C$5:$D$554,2,0),"")</f>
        <v>DD60+18</v>
      </c>
      <c r="E291" s="732">
        <v>45991</v>
      </c>
      <c r="F291" s="732">
        <v>46008</v>
      </c>
      <c r="G291" s="64" t="s">
        <v>1522</v>
      </c>
      <c r="H291" s="557">
        <f t="shared" si="12"/>
        <v>124.94995199999998</v>
      </c>
      <c r="I291" s="773">
        <f t="shared" si="13"/>
        <v>11.641387107916797</v>
      </c>
      <c r="J291" s="64" t="s">
        <v>1479</v>
      </c>
      <c r="K291" s="1010" t="s">
        <v>255</v>
      </c>
      <c r="L291" s="1010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5" t="s">
        <v>433</v>
      </c>
      <c r="D292" s="65" t="str">
        <f>IFERROR(VLOOKUP(C292,Foundation!$C$5:$D$554,2,0),"")</f>
        <v>DA+0</v>
      </c>
      <c r="E292" s="732">
        <v>46003</v>
      </c>
      <c r="F292" s="732">
        <v>46011</v>
      </c>
      <c r="G292" s="64" t="s">
        <v>1487</v>
      </c>
      <c r="H292" s="557">
        <f t="shared" si="12"/>
        <v>36.159755999999994</v>
      </c>
      <c r="I292" s="773">
        <f t="shared" si="13"/>
        <v>3.3689466109103994</v>
      </c>
      <c r="J292" s="64" t="s">
        <v>662</v>
      </c>
      <c r="K292" s="1010" t="s">
        <v>255</v>
      </c>
      <c r="L292" s="1010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5" t="s">
        <v>1791</v>
      </c>
      <c r="D293" s="65" t="s">
        <v>1618</v>
      </c>
      <c r="E293" s="732">
        <v>45991</v>
      </c>
      <c r="F293" s="732">
        <v>46012</v>
      </c>
      <c r="G293" s="64" t="s">
        <v>1490</v>
      </c>
      <c r="H293" s="557">
        <v>82.998000000000005</v>
      </c>
      <c r="I293" s="773">
        <f>H293*9316.84/10^5</f>
        <v>7.7327908632</v>
      </c>
      <c r="J293" s="64" t="s">
        <v>1173</v>
      </c>
      <c r="K293" s="1010" t="s">
        <v>255</v>
      </c>
      <c r="L293" s="1010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5" t="s">
        <v>424</v>
      </c>
      <c r="D294" s="65" t="str">
        <f>IFERROR(VLOOKUP(C294,Foundation!$C$5:$D$554,2,0),"")</f>
        <v>DA+0</v>
      </c>
      <c r="E294" s="732">
        <v>45998</v>
      </c>
      <c r="F294" s="732">
        <v>46012</v>
      </c>
      <c r="G294" s="64" t="s">
        <v>1525</v>
      </c>
      <c r="H294" s="557">
        <f t="shared" ref="H294:H307" si="15">VLOOKUP(D294,$D$316:$I$345,6,0)</f>
        <v>36.159755999999994</v>
      </c>
      <c r="I294" s="773">
        <f t="shared" ref="I294:I307" si="16">IFERROR(VLOOKUP(D294,$D$316:$K$345,8,0)/10^5,"")</f>
        <v>3.3689466109103994</v>
      </c>
      <c r="J294" s="64" t="s">
        <v>1595</v>
      </c>
      <c r="K294" s="1010" t="s">
        <v>255</v>
      </c>
      <c r="L294" s="1010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5" t="s">
        <v>13</v>
      </c>
      <c r="D295" s="65" t="str">
        <f>IFERROR(VLOOKUP(C295,Foundation!$C$5:$D$554,2,0),"")</f>
        <v>DC1+3</v>
      </c>
      <c r="E295" s="732">
        <v>45977</v>
      </c>
      <c r="F295" s="732">
        <v>46014</v>
      </c>
      <c r="G295" s="64" t="s">
        <v>1489</v>
      </c>
      <c r="H295" s="557">
        <f t="shared" si="15"/>
        <v>65.872484</v>
      </c>
      <c r="I295" s="773">
        <f t="shared" si="16"/>
        <v>6.1372339383056005</v>
      </c>
      <c r="J295" s="64" t="s">
        <v>1547</v>
      </c>
      <c r="K295" s="1010" t="s">
        <v>255</v>
      </c>
      <c r="L295" s="1010" t="s">
        <v>1658</v>
      </c>
      <c r="M295" s="311" t="s">
        <v>1741</v>
      </c>
      <c r="N295" s="311" t="s">
        <v>1742</v>
      </c>
    </row>
    <row r="296" spans="1:15" s="1113" customFormat="1" ht="15.5">
      <c r="A296" s="65">
        <f t="shared" si="14"/>
        <v>292</v>
      </c>
      <c r="B296" s="65">
        <v>11</v>
      </c>
      <c r="C296" s="1005" t="s">
        <v>440</v>
      </c>
      <c r="D296" s="65" t="str">
        <f>IFERROR(VLOOKUP(C296,Foundation!$C$5:$D$554,2,0),"")</f>
        <v>DA+0</v>
      </c>
      <c r="E296" s="732">
        <v>46012</v>
      </c>
      <c r="F296" s="732">
        <v>46017</v>
      </c>
      <c r="G296" s="64" t="s">
        <v>1487</v>
      </c>
      <c r="H296" s="557">
        <f t="shared" si="15"/>
        <v>36.159755999999994</v>
      </c>
      <c r="I296" s="773">
        <f t="shared" si="16"/>
        <v>3.3689466109103994</v>
      </c>
      <c r="J296" s="64" t="s">
        <v>662</v>
      </c>
      <c r="K296" s="1010" t="s">
        <v>255</v>
      </c>
      <c r="L296" s="1010" t="s">
        <v>1658</v>
      </c>
      <c r="M296" s="311" t="s">
        <v>1704</v>
      </c>
      <c r="N296" s="311" t="s">
        <v>1705</v>
      </c>
    </row>
    <row r="297" spans="1:15" s="1113" customFormat="1" ht="15.5">
      <c r="A297" s="65">
        <f t="shared" si="14"/>
        <v>293</v>
      </c>
      <c r="B297" s="65">
        <v>12</v>
      </c>
      <c r="C297" s="1005" t="s">
        <v>644</v>
      </c>
      <c r="D297" s="65" t="str">
        <f>IFERROR(VLOOKUP(C297,Foundation!$C$5:$D$554,2,0),"")</f>
        <v>DA-1.5</v>
      </c>
      <c r="E297" s="732">
        <v>46013</v>
      </c>
      <c r="F297" s="732">
        <v>46022</v>
      </c>
      <c r="G297" s="64" t="s">
        <v>1490</v>
      </c>
      <c r="H297" s="557">
        <f t="shared" si="15"/>
        <v>35.601761999999994</v>
      </c>
      <c r="I297" s="773">
        <f t="shared" si="16"/>
        <v>3.3169592027207995</v>
      </c>
      <c r="J297" s="64" t="s">
        <v>1173</v>
      </c>
      <c r="K297" s="1010" t="s">
        <v>255</v>
      </c>
      <c r="L297" s="1010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5" t="s">
        <v>267</v>
      </c>
      <c r="D298" s="65" t="str">
        <f>IFERROR(VLOOKUP(C298,Foundation!$C$5:$D$554,2,0),"")</f>
        <v>DD60+9</v>
      </c>
      <c r="E298" s="732">
        <v>46009</v>
      </c>
      <c r="F298" s="732">
        <v>46022</v>
      </c>
      <c r="G298" s="64" t="s">
        <v>1522</v>
      </c>
      <c r="H298" s="557">
        <f t="shared" si="15"/>
        <v>101.952592</v>
      </c>
      <c r="I298" s="773">
        <f t="shared" si="16"/>
        <v>9.4987598724927995</v>
      </c>
      <c r="J298" s="64" t="s">
        <v>1479</v>
      </c>
      <c r="K298" s="1010" t="s">
        <v>255</v>
      </c>
      <c r="L298" s="1010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5" t="s">
        <v>903</v>
      </c>
      <c r="D299" s="65" t="str">
        <f>IFERROR(VLOOKUP(C299,Foundation!$C$5:$D$554,2,0),"")</f>
        <v>DA+6</v>
      </c>
      <c r="E299" s="732">
        <v>46018</v>
      </c>
      <c r="F299" s="732">
        <v>46028</v>
      </c>
      <c r="G299" s="64" t="s">
        <v>1487</v>
      </c>
      <c r="H299" s="557">
        <f t="shared" si="15"/>
        <v>43.804423999999997</v>
      </c>
      <c r="I299" s="773">
        <f t="shared" si="16"/>
        <v>4.0811880970015997</v>
      </c>
      <c r="J299" s="64" t="s">
        <v>662</v>
      </c>
      <c r="K299" s="1010" t="s">
        <v>255</v>
      </c>
      <c r="L299" s="1010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5" t="s">
        <v>592</v>
      </c>
      <c r="D300" s="65" t="str">
        <f>IFERROR(VLOOKUP(C300,Foundation!$C$5:$D$554,2,0),"")</f>
        <v>DA-3</v>
      </c>
      <c r="E300" s="732">
        <v>46029</v>
      </c>
      <c r="F300" s="732">
        <v>46033</v>
      </c>
      <c r="G300" s="64" t="s">
        <v>1487</v>
      </c>
      <c r="H300" s="557">
        <f t="shared" si="15"/>
        <v>34.789810000000003</v>
      </c>
      <c r="I300" s="773">
        <f t="shared" si="16"/>
        <v>3.2413109340040003</v>
      </c>
      <c r="J300" s="64" t="s">
        <v>662</v>
      </c>
      <c r="K300" s="1010" t="s">
        <v>255</v>
      </c>
      <c r="L300" s="1010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5" t="s">
        <v>485</v>
      </c>
      <c r="D301" s="65" t="str">
        <f>IFERROR(VLOOKUP(C301,Foundation!$C$5:$D$554,2,0),"")</f>
        <v>DB1+9</v>
      </c>
      <c r="E301" s="732">
        <v>46023</v>
      </c>
      <c r="F301" s="732">
        <v>46042</v>
      </c>
      <c r="G301" s="64" t="s">
        <v>1522</v>
      </c>
      <c r="H301" s="557">
        <f t="shared" si="15"/>
        <v>66.780901</v>
      </c>
      <c r="I301" s="773">
        <f t="shared" si="16"/>
        <v>6.2218696967283993</v>
      </c>
      <c r="J301" s="64" t="s">
        <v>1595</v>
      </c>
      <c r="K301" s="1010" t="s">
        <v>255</v>
      </c>
      <c r="L301" s="1010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5" t="s">
        <v>604</v>
      </c>
      <c r="D302" s="65" t="str">
        <f>IFERROR(VLOOKUP(C302,Foundation!$C$5:$D$554,2,0),"")</f>
        <v>DA+3</v>
      </c>
      <c r="E302" s="732">
        <v>46034</v>
      </c>
      <c r="F302" s="732">
        <v>46044</v>
      </c>
      <c r="G302" s="64" t="s">
        <v>1487</v>
      </c>
      <c r="H302" s="557">
        <f t="shared" si="15"/>
        <v>37.931087999999995</v>
      </c>
      <c r="I302" s="773">
        <f t="shared" si="16"/>
        <v>3.5339787792191997</v>
      </c>
      <c r="J302" s="64" t="s">
        <v>662</v>
      </c>
      <c r="K302" s="1010" t="s">
        <v>255</v>
      </c>
      <c r="L302" s="1010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5" t="s">
        <v>1250</v>
      </c>
      <c r="D303" s="65" t="str">
        <f>IFERROR(VLOOKUP(C303,Foundation!$C$5:$D$554,2,0),"")</f>
        <v>DD45+0</v>
      </c>
      <c r="E303" s="732">
        <v>46023</v>
      </c>
      <c r="F303" s="732">
        <v>46047</v>
      </c>
      <c r="G303" s="64" t="s">
        <v>1490</v>
      </c>
      <c r="H303" s="557">
        <f t="shared" si="15"/>
        <v>73.244547999999995</v>
      </c>
      <c r="I303" s="773">
        <f t="shared" si="16"/>
        <v>6.8240773458832003</v>
      </c>
      <c r="J303" s="64" t="s">
        <v>1502</v>
      </c>
      <c r="K303" s="1010" t="s">
        <v>255</v>
      </c>
      <c r="L303" s="1010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5" t="s">
        <v>605</v>
      </c>
      <c r="D304" s="65" t="str">
        <f>IFERROR(VLOOKUP(C304,Foundation!$C$5:$D$554,2,0),"")</f>
        <v>DA-1.5</v>
      </c>
      <c r="E304" s="732">
        <f>F302+1</f>
        <v>46045</v>
      </c>
      <c r="F304" s="732">
        <v>46051</v>
      </c>
      <c r="G304" s="64" t="s">
        <v>1487</v>
      </c>
      <c r="H304" s="557">
        <f t="shared" si="15"/>
        <v>35.601761999999994</v>
      </c>
      <c r="I304" s="773">
        <f t="shared" si="16"/>
        <v>3.3169592027207995</v>
      </c>
      <c r="J304" s="64" t="s">
        <v>662</v>
      </c>
      <c r="K304" s="1010" t="s">
        <v>255</v>
      </c>
      <c r="L304" s="1010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5" t="s">
        <v>8</v>
      </c>
      <c r="D305" s="65" t="str">
        <f>IFERROR(VLOOKUP(C305,Foundation!$C$5:$D$554,2,0),"")</f>
        <v>DB2+3</v>
      </c>
      <c r="E305" s="732">
        <v>46044</v>
      </c>
      <c r="F305" s="732">
        <v>46057</v>
      </c>
      <c r="G305" s="64" t="s">
        <v>1522</v>
      </c>
      <c r="H305" s="557">
        <f t="shared" si="15"/>
        <v>62.116156000000004</v>
      </c>
      <c r="I305" s="773">
        <f t="shared" si="16"/>
        <v>5.7872628686704006</v>
      </c>
      <c r="J305" s="64" t="s">
        <v>1502</v>
      </c>
      <c r="K305" s="1010" t="s">
        <v>255</v>
      </c>
      <c r="L305" s="1010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5" t="s">
        <v>78</v>
      </c>
      <c r="D306" s="65" t="str">
        <f>IFERROR(VLOOKUP(C306,Foundation!$C$5:$D$554,2,0),"")</f>
        <v>DB1+0</v>
      </c>
      <c r="E306" s="732">
        <v>46054</v>
      </c>
      <c r="F306" s="732">
        <v>46067</v>
      </c>
      <c r="G306" s="64" t="s">
        <v>1627</v>
      </c>
      <c r="H306" s="557">
        <f t="shared" si="15"/>
        <v>55.450851000000007</v>
      </c>
      <c r="I306" s="773">
        <f t="shared" si="16"/>
        <v>5.1662670663084009</v>
      </c>
      <c r="J306" s="64" t="s">
        <v>1628</v>
      </c>
      <c r="K306" s="1010" t="s">
        <v>255</v>
      </c>
      <c r="L306" s="1010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5" t="s">
        <v>599</v>
      </c>
      <c r="D307" s="65" t="str">
        <f>IFERROR(VLOOKUP(C307,Foundation!$C$5:$D$554,2,0),"")</f>
        <v>DA+3</v>
      </c>
      <c r="E307" s="732">
        <v>46060</v>
      </c>
      <c r="F307" s="732">
        <v>46069</v>
      </c>
      <c r="G307" s="64" t="s">
        <v>1522</v>
      </c>
      <c r="H307" s="557">
        <f t="shared" si="15"/>
        <v>37.931087999999995</v>
      </c>
      <c r="I307" s="773">
        <f t="shared" si="16"/>
        <v>3.5339787792191997</v>
      </c>
      <c r="J307" s="64" t="s">
        <v>1502</v>
      </c>
      <c r="K307" s="1010" t="s">
        <v>255</v>
      </c>
      <c r="L307" s="1010" t="s">
        <v>1658</v>
      </c>
      <c r="M307" s="311" t="s">
        <v>1696</v>
      </c>
      <c r="N307" s="311" t="s">
        <v>1697</v>
      </c>
    </row>
    <row r="308" spans="1:14" s="311" customFormat="1" ht="15.5">
      <c r="A308" s="65">
        <f t="shared" si="14"/>
        <v>304</v>
      </c>
      <c r="B308" s="65">
        <v>1</v>
      </c>
      <c r="C308" s="1005" t="s">
        <v>12</v>
      </c>
      <c r="D308" s="65" t="s">
        <v>173</v>
      </c>
      <c r="E308" s="732">
        <v>46175</v>
      </c>
      <c r="F308" s="732">
        <v>46192</v>
      </c>
      <c r="G308" s="64" t="s">
        <v>1475</v>
      </c>
      <c r="H308" s="557">
        <v>67.261727999999991</v>
      </c>
      <c r="I308" s="773"/>
      <c r="J308" s="64" t="s">
        <v>1842</v>
      </c>
      <c r="K308" s="1010" t="s">
        <v>255</v>
      </c>
      <c r="L308" s="1010"/>
    </row>
    <row r="309" spans="1:14" s="311" customFormat="1">
      <c r="A309" s="628">
        <f t="shared" si="14"/>
        <v>305</v>
      </c>
      <c r="B309" s="628"/>
      <c r="C309" s="1034" t="s">
        <v>1777</v>
      </c>
      <c r="D309" s="628" t="s">
        <v>215</v>
      </c>
      <c r="E309" s="774"/>
      <c r="F309" s="774"/>
      <c r="G309" s="672"/>
      <c r="H309" s="629">
        <v>72.155540000000002</v>
      </c>
      <c r="I309" s="775"/>
      <c r="J309" s="672"/>
      <c r="K309" s="1048"/>
      <c r="L309" s="1048"/>
    </row>
    <row r="310" spans="1:14" s="311" customFormat="1">
      <c r="A310" s="628">
        <f t="shared" si="14"/>
        <v>306</v>
      </c>
      <c r="B310" s="628"/>
      <c r="C310" s="1034" t="s">
        <v>1778</v>
      </c>
      <c r="D310" s="628" t="s">
        <v>430</v>
      </c>
      <c r="E310" s="774"/>
      <c r="F310" s="774"/>
      <c r="G310" s="672"/>
      <c r="H310" s="629">
        <v>96.880312000000004</v>
      </c>
      <c r="I310" s="775"/>
      <c r="J310" s="672"/>
      <c r="K310" s="1048"/>
      <c r="L310" s="1048"/>
    </row>
    <row r="311" spans="1:14" s="311" customFormat="1">
      <c r="A311" s="628">
        <f t="shared" si="14"/>
        <v>307</v>
      </c>
      <c r="B311" s="628"/>
      <c r="C311" s="1034" t="s">
        <v>1779</v>
      </c>
      <c r="D311" s="628" t="s">
        <v>215</v>
      </c>
      <c r="E311" s="774"/>
      <c r="F311" s="774"/>
      <c r="G311" s="672"/>
      <c r="H311" s="629">
        <v>72.155540000000002</v>
      </c>
      <c r="I311" s="775"/>
      <c r="J311" s="672"/>
      <c r="K311" s="1048"/>
      <c r="L311" s="1048"/>
    </row>
    <row r="312" spans="1:14" s="311" customFormat="1" ht="15" thickBot="1">
      <c r="C312" s="1046"/>
      <c r="E312" s="1144"/>
      <c r="F312" s="1144"/>
      <c r="G312" s="450"/>
      <c r="H312" s="733"/>
      <c r="I312" s="1145"/>
      <c r="J312" s="450"/>
      <c r="K312" s="1146"/>
      <c r="L312" s="1146"/>
    </row>
    <row r="313" spans="1:14">
      <c r="C313" s="1577" t="s">
        <v>1108</v>
      </c>
      <c r="D313" s="1567" t="s">
        <v>223</v>
      </c>
      <c r="E313" s="1580" t="s">
        <v>1109</v>
      </c>
      <c r="F313" s="1580"/>
      <c r="G313" s="1580"/>
      <c r="H313" s="1580"/>
      <c r="I313" s="1580"/>
      <c r="J313" s="28"/>
      <c r="K313" s="189"/>
    </row>
    <row r="314" spans="1:14" ht="43.5">
      <c r="C314" s="1578"/>
      <c r="D314" s="1579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7" t="s">
        <v>1118</v>
      </c>
      <c r="L314" s="1075"/>
    </row>
    <row r="315" spans="1:14">
      <c r="C315" s="1049" t="s">
        <v>1115</v>
      </c>
      <c r="D315" s="1050"/>
      <c r="E315" s="1050"/>
      <c r="F315" s="1050"/>
      <c r="G315" s="1050"/>
      <c r="H315" s="1050"/>
      <c r="I315" s="1050"/>
      <c r="J315" s="1050"/>
      <c r="K315" s="1051"/>
      <c r="L315" s="1124"/>
    </row>
    <row r="316" spans="1:14">
      <c r="C316" s="593">
        <v>1</v>
      </c>
      <c r="D316" s="594" t="s">
        <v>3</v>
      </c>
      <c r="E316" s="595">
        <v>24.697671999999997</v>
      </c>
      <c r="F316" s="1014">
        <v>9.9266880000000004</v>
      </c>
      <c r="G316" s="1014">
        <v>3.0435E-2</v>
      </c>
      <c r="H316" s="1014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4">
        <v>10.831932</v>
      </c>
      <c r="G317" s="1014">
        <v>3.0628999999999997E-2</v>
      </c>
      <c r="H317" s="1014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4">
        <v>12.621458000000001</v>
      </c>
      <c r="G318" s="1014">
        <v>3.0759000000000002E-2</v>
      </c>
      <c r="H318" s="1014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4">
        <v>13.658548000000001</v>
      </c>
      <c r="G319" s="1014">
        <v>3.1054999999999999E-2</v>
      </c>
      <c r="H319" s="1014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4">
        <v>9.6764360000000007</v>
      </c>
      <c r="G320" s="1014">
        <v>3.0223E-2</v>
      </c>
      <c r="H320" s="1014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4">
        <v>9.3495840000000001</v>
      </c>
      <c r="G321" s="1014">
        <v>3.0210999999999998E-2</v>
      </c>
      <c r="H321" s="1014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4">
        <v>12.283810000000001</v>
      </c>
      <c r="G322" s="1014">
        <v>3.0686999999999999E-2</v>
      </c>
      <c r="H322" s="1014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4">
        <v>10.313587999999999</v>
      </c>
      <c r="G323" s="1014">
        <v>3.0518999999999998E-2</v>
      </c>
      <c r="H323" s="1014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4">
        <v>10.82634</v>
      </c>
      <c r="G324" s="1014">
        <v>5.9184E-2</v>
      </c>
      <c r="H324" s="1014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6">
        <v>10</v>
      </c>
      <c r="D325" s="1009" t="s">
        <v>226</v>
      </c>
      <c r="E325" s="1015">
        <f>43746.578/1000</f>
        <v>43.746578</v>
      </c>
      <c r="F325" s="1014">
        <f>11615.294/1000</f>
        <v>11.615294</v>
      </c>
      <c r="G325" s="1014">
        <f>61.852/1000</f>
        <v>6.1851999999999997E-2</v>
      </c>
      <c r="H325" s="1014">
        <f>2539.447/1000</f>
        <v>2.539447</v>
      </c>
      <c r="I325" s="1014">
        <f t="shared" si="17"/>
        <v>57.963171000000003</v>
      </c>
      <c r="J325" s="10"/>
      <c r="K325" s="1017">
        <f t="shared" si="18"/>
        <v>540033.59009964007</v>
      </c>
      <c r="L325" s="13"/>
    </row>
    <row r="326" spans="3:12">
      <c r="C326" s="1016">
        <v>11</v>
      </c>
      <c r="D326" s="1009" t="s">
        <v>227</v>
      </c>
      <c r="E326" s="1015">
        <f>49126.438/1000</f>
        <v>49.126438</v>
      </c>
      <c r="F326" s="1014">
        <f>12988.792/1000</f>
        <v>12.988792</v>
      </c>
      <c r="G326" s="1014">
        <f>74.512/1000</f>
        <v>7.4511999999999995E-2</v>
      </c>
      <c r="H326" s="1014">
        <f>2838.037/1000</f>
        <v>2.8380369999999999</v>
      </c>
      <c r="I326" s="1014">
        <f t="shared" si="17"/>
        <v>65.027778999999995</v>
      </c>
      <c r="J326" s="10"/>
      <c r="K326" s="1017">
        <f t="shared" si="18"/>
        <v>605853.41249835992</v>
      </c>
      <c r="L326" s="13"/>
    </row>
    <row r="327" spans="3:12">
      <c r="C327" s="1016">
        <v>12</v>
      </c>
      <c r="D327" s="1009" t="s">
        <v>211</v>
      </c>
      <c r="E327" s="1014">
        <v>49.741413999999999</v>
      </c>
      <c r="F327" s="1014">
        <v>14.034192000000001</v>
      </c>
      <c r="G327" s="1014">
        <v>7.4608000000000008E-2</v>
      </c>
      <c r="H327" s="1014">
        <v>2.9306869999999998</v>
      </c>
      <c r="I327" s="1014">
        <f t="shared" si="17"/>
        <v>66.780901</v>
      </c>
      <c r="J327" s="10"/>
      <c r="K327" s="1017">
        <f t="shared" si="18"/>
        <v>622186.96967283997</v>
      </c>
      <c r="L327" s="13"/>
    </row>
    <row r="328" spans="3:12">
      <c r="C328" s="1016">
        <v>13</v>
      </c>
      <c r="D328" s="1009" t="s">
        <v>184</v>
      </c>
      <c r="E328" s="1015">
        <v>44.646487</v>
      </c>
      <c r="F328" s="1014">
        <v>12.285440999999999</v>
      </c>
      <c r="G328" s="1014">
        <v>6.6186000000000009E-2</v>
      </c>
      <c r="H328" s="1014">
        <v>2.5025140000000001</v>
      </c>
      <c r="I328" s="1014">
        <f t="shared" si="17"/>
        <v>59.500627999999999</v>
      </c>
      <c r="J328" s="10"/>
      <c r="K328" s="1017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4">
        <v>13.214246999999999</v>
      </c>
      <c r="G329" s="1014">
        <v>6.9438E-2</v>
      </c>
      <c r="H329" s="1014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4">
        <v>14.984</v>
      </c>
      <c r="G330" s="1014">
        <v>8.1000000000000003E-2</v>
      </c>
      <c r="H330" s="1014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4">
        <v>16.266999999999999</v>
      </c>
      <c r="G331" s="1014">
        <v>8.2046000000000008E-2</v>
      </c>
      <c r="H331" s="1014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4">
        <v>11.841364000000002</v>
      </c>
      <c r="G332" s="1014">
        <v>6.1932000000000001E-2</v>
      </c>
      <c r="H332" s="1014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4">
        <v>12.958997999999999</v>
      </c>
      <c r="G333" s="1014">
        <v>6.5039999999999987E-2</v>
      </c>
      <c r="H333" s="1014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5">
        <v>12.818520000000001</v>
      </c>
      <c r="G334" s="1015">
        <v>6.2995999999999996E-2</v>
      </c>
      <c r="H334" s="1015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5">
        <v>11.935082</v>
      </c>
      <c r="G335" s="1015">
        <v>6.1876E-2</v>
      </c>
      <c r="H335" s="1015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4">
        <v>14.803932000000001</v>
      </c>
      <c r="G336" s="1014">
        <v>5.8150999999999994E-2</v>
      </c>
      <c r="H336" s="1014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4">
        <v>13.36816</v>
      </c>
      <c r="G337" s="1014">
        <v>5.9057000000000005E-2</v>
      </c>
      <c r="H337" s="1014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4">
        <v>17.631148</v>
      </c>
      <c r="G338" s="1014">
        <v>6.7222000000000004E-2</v>
      </c>
      <c r="H338" s="1014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4">
        <v>17.675502000000002</v>
      </c>
      <c r="G339" s="1014">
        <v>6.9954000000000002E-2</v>
      </c>
      <c r="H339" s="1014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5">
        <v>24.850072000000001</v>
      </c>
      <c r="G340" s="1015">
        <v>7.8590000000000007E-2</v>
      </c>
      <c r="H340" s="1015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4">
        <v>18.166779999999999</v>
      </c>
      <c r="G341" s="1014">
        <v>8.7379999999999999E-2</v>
      </c>
      <c r="H341" s="1014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5">
        <v>22.268999999999998</v>
      </c>
      <c r="G342" s="1015">
        <v>9.7335999999999978E-2</v>
      </c>
      <c r="H342" s="1015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4">
        <v>36.043199999999999</v>
      </c>
      <c r="G343" s="1014">
        <v>0.10176600000000001</v>
      </c>
      <c r="H343" s="1014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4">
        <v>41.945982000000001</v>
      </c>
      <c r="G344" s="1014">
        <v>0.10993</v>
      </c>
      <c r="H344" s="1014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4">
        <v>37.303660000000001</v>
      </c>
      <c r="G345" s="1014">
        <v>0.10993</v>
      </c>
      <c r="H345" s="1014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1" t="s">
        <v>1462</v>
      </c>
      <c r="E346" s="1012">
        <v>59.533379999999994</v>
      </c>
      <c r="F346" s="1013">
        <v>19.751999000000001</v>
      </c>
      <c r="G346" s="1013">
        <v>0.11</v>
      </c>
      <c r="H346" s="1013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5"/>
    </row>
    <row r="348" spans="3:11">
      <c r="D348" s="755"/>
    </row>
    <row r="349" spans="3:11">
      <c r="D349" s="755"/>
    </row>
    <row r="350" spans="3:11">
      <c r="D350" s="755"/>
    </row>
    <row r="351" spans="3:11">
      <c r="D351" s="755"/>
    </row>
    <row r="352" spans="3:11">
      <c r="D352" s="755"/>
    </row>
    <row r="353" spans="4:4">
      <c r="D353" s="755"/>
    </row>
    <row r="354" spans="4:4">
      <c r="D354" s="755"/>
    </row>
    <row r="355" spans="4:4">
      <c r="D355" s="755"/>
    </row>
    <row r="356" spans="4:4">
      <c r="D356" s="755"/>
    </row>
    <row r="357" spans="4:4">
      <c r="D357" s="755"/>
    </row>
    <row r="358" spans="4:4">
      <c r="D358" s="755"/>
    </row>
    <row r="359" spans="4:4">
      <c r="D359" s="755"/>
    </row>
    <row r="360" spans="4:4">
      <c r="D360" s="755"/>
    </row>
    <row r="361" spans="4:4">
      <c r="D361" s="755"/>
    </row>
    <row r="362" spans="4:4">
      <c r="D362" s="755"/>
    </row>
    <row r="363" spans="4:4">
      <c r="D363" s="755"/>
    </row>
    <row r="364" spans="4:4">
      <c r="D364" s="755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199" priority="1558"/>
  </conditionalFormatting>
  <conditionalFormatting sqref="C313:C1048576 C1:C308">
    <cfRule type="duplicateValues" dxfId="198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23.06.2026</v>
      </c>
      <c r="G3" s="201"/>
      <c r="H3" s="201"/>
      <c r="I3" s="201"/>
    </row>
    <row r="4" spans="1:31">
      <c r="A4" s="1582" t="s">
        <v>376</v>
      </c>
      <c r="B4" s="1582" t="s">
        <v>807</v>
      </c>
      <c r="C4" s="1583" t="s">
        <v>274</v>
      </c>
      <c r="D4" s="1582" t="s">
        <v>310</v>
      </c>
      <c r="E4" s="1582" t="s">
        <v>808</v>
      </c>
      <c r="F4" s="1582" t="s">
        <v>809</v>
      </c>
      <c r="G4" s="69" t="s">
        <v>846</v>
      </c>
      <c r="H4" s="1579" t="s">
        <v>810</v>
      </c>
      <c r="I4" s="1582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82"/>
      <c r="B5" s="1582"/>
      <c r="C5" s="1583"/>
      <c r="D5" s="1582"/>
      <c r="E5" s="1582"/>
      <c r="F5" s="1582"/>
      <c r="G5" s="69" t="s">
        <v>847</v>
      </c>
      <c r="H5" s="1579"/>
      <c r="I5" s="1582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7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6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39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8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0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1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0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0">
        <v>31</v>
      </c>
      <c r="V42" s="627">
        <v>19</v>
      </c>
      <c r="W42" s="670">
        <v>23</v>
      </c>
      <c r="X42" s="730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1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39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3"/>
      <c r="Y44" s="1038"/>
      <c r="Z44" s="1055">
        <v>8</v>
      </c>
      <c r="AA44" s="1053">
        <v>44</v>
      </c>
      <c r="AB44" s="1054">
        <v>62</v>
      </c>
      <c r="AC44" s="670">
        <v>39</v>
      </c>
      <c r="AD44" s="730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1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39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3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1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39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84" t="s">
        <v>373</v>
      </c>
      <c r="B1" s="1585"/>
      <c r="C1" s="1585"/>
      <c r="D1" s="1585"/>
      <c r="E1" s="1586" t="s">
        <v>374</v>
      </c>
      <c r="F1" s="1586"/>
      <c r="G1" s="1586"/>
      <c r="H1" s="1586"/>
      <c r="I1" s="1586"/>
      <c r="J1" s="1586"/>
      <c r="K1" s="1587" t="s">
        <v>375</v>
      </c>
      <c r="L1" s="1587"/>
      <c r="M1" s="1587"/>
      <c r="N1" s="1588"/>
    </row>
    <row r="2" spans="1:14" s="2" customFormat="1" ht="31.5" customHeight="1" thickBot="1">
      <c r="A2" s="677" t="s">
        <v>376</v>
      </c>
      <c r="B2" s="678" t="s">
        <v>94</v>
      </c>
      <c r="C2" s="678" t="s">
        <v>377</v>
      </c>
      <c r="D2" s="679" t="s">
        <v>378</v>
      </c>
      <c r="E2" s="679" t="s">
        <v>379</v>
      </c>
      <c r="F2" s="679" t="s">
        <v>380</v>
      </c>
      <c r="G2" s="679" t="s">
        <v>488</v>
      </c>
      <c r="H2" s="679" t="s">
        <v>381</v>
      </c>
      <c r="I2" s="679" t="s">
        <v>382</v>
      </c>
      <c r="J2" s="679" t="s">
        <v>383</v>
      </c>
      <c r="K2" s="680" t="s">
        <v>40</v>
      </c>
      <c r="L2" s="680" t="s">
        <v>384</v>
      </c>
      <c r="M2" s="680" t="s">
        <v>382</v>
      </c>
      <c r="N2" s="681" t="s">
        <v>388</v>
      </c>
    </row>
    <row r="3" spans="1:14" s="2" customFormat="1">
      <c r="A3" s="256">
        <v>1</v>
      </c>
      <c r="B3" s="257" t="s">
        <v>915</v>
      </c>
      <c r="C3" s="682">
        <f>772.154/1000</f>
        <v>0.77215400000000001</v>
      </c>
      <c r="D3" s="683">
        <v>45435</v>
      </c>
      <c r="E3" s="683">
        <v>45442</v>
      </c>
      <c r="F3" s="683">
        <v>45442</v>
      </c>
      <c r="G3" s="683">
        <v>45434</v>
      </c>
      <c r="H3" s="684">
        <v>45516</v>
      </c>
      <c r="I3" s="684">
        <v>45516</v>
      </c>
      <c r="J3" s="684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7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89" t="s">
        <v>120</v>
      </c>
      <c r="B1" s="1590"/>
      <c r="C1" s="1590"/>
      <c r="D1" s="1590"/>
      <c r="E1" s="1590"/>
      <c r="F1" s="1590"/>
      <c r="G1" s="1590"/>
      <c r="H1" s="1590"/>
      <c r="I1" s="1590"/>
      <c r="J1" s="1591"/>
    </row>
    <row r="2" spans="1:10" ht="15.5">
      <c r="A2" s="159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93"/>
      <c r="C2" s="1593"/>
      <c r="D2" s="1593"/>
      <c r="E2" s="1593"/>
      <c r="F2" s="1593"/>
      <c r="G2" s="1593"/>
      <c r="H2" s="1593"/>
      <c r="I2" s="1593"/>
      <c r="J2" s="1594"/>
    </row>
    <row r="3" spans="1:10" ht="15.5">
      <c r="A3" s="1601" t="s">
        <v>38</v>
      </c>
      <c r="B3" s="1581"/>
      <c r="C3" s="1581"/>
      <c r="D3" s="1581"/>
      <c r="E3" s="1581"/>
      <c r="F3" s="1581"/>
      <c r="G3" s="1581"/>
      <c r="H3" s="1581"/>
      <c r="I3" s="82"/>
      <c r="J3" s="310" t="str">
        <f>TA413_PBNTL!M1</f>
        <v>23.06.2026</v>
      </c>
    </row>
    <row r="4" spans="1:10">
      <c r="A4" s="1595" t="s">
        <v>20</v>
      </c>
      <c r="B4" s="1597" t="s">
        <v>21</v>
      </c>
      <c r="C4" s="1598"/>
      <c r="D4" s="1599" t="s">
        <v>980</v>
      </c>
      <c r="E4" s="1599" t="s">
        <v>22</v>
      </c>
      <c r="F4" s="1599" t="s">
        <v>39</v>
      </c>
      <c r="G4" s="1599" t="s">
        <v>23</v>
      </c>
      <c r="H4" s="1599" t="s">
        <v>80</v>
      </c>
      <c r="I4" s="1599" t="s">
        <v>249</v>
      </c>
      <c r="J4" s="1602" t="s">
        <v>1</v>
      </c>
    </row>
    <row r="5" spans="1:10" ht="21.75" customHeight="1">
      <c r="A5" s="1596"/>
      <c r="B5" s="12" t="s">
        <v>24</v>
      </c>
      <c r="C5" s="12" t="s">
        <v>25</v>
      </c>
      <c r="D5" s="1600"/>
      <c r="E5" s="1600"/>
      <c r="F5" s="1600"/>
      <c r="G5" s="1600"/>
      <c r="H5" s="1600"/>
      <c r="I5" s="1600"/>
      <c r="J5" s="1603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7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7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7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7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7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7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610" t="s">
        <v>120</v>
      </c>
      <c r="B1" s="1611"/>
      <c r="C1" s="1611"/>
      <c r="D1" s="1611"/>
      <c r="E1" s="1611"/>
      <c r="F1" s="1611"/>
      <c r="G1" s="1612"/>
    </row>
    <row r="2" spans="1:7" ht="15.5">
      <c r="A2" s="160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81"/>
      <c r="C2" s="1581"/>
      <c r="D2" s="1581"/>
      <c r="E2" s="1581"/>
      <c r="F2" s="1581"/>
      <c r="G2" s="1613"/>
    </row>
    <row r="3" spans="1:7" ht="15.5">
      <c r="A3" s="1604" t="s">
        <v>40</v>
      </c>
      <c r="B3" s="1605"/>
      <c r="C3" s="1605"/>
      <c r="D3" s="1605"/>
      <c r="E3" s="1605"/>
      <c r="F3" s="1606"/>
      <c r="G3" s="83" t="str">
        <f>TA413_PBNTL!M1</f>
        <v>23.06.2026</v>
      </c>
    </row>
    <row r="4" spans="1:7" ht="15" customHeight="1">
      <c r="A4" s="1614" t="s">
        <v>20</v>
      </c>
      <c r="B4" s="1597" t="s">
        <v>21</v>
      </c>
      <c r="C4" s="1598"/>
      <c r="D4" s="1615" t="s">
        <v>39</v>
      </c>
      <c r="E4" s="1599" t="s">
        <v>23</v>
      </c>
      <c r="F4" s="1615" t="s">
        <v>248</v>
      </c>
      <c r="G4" s="1602" t="s">
        <v>1</v>
      </c>
    </row>
    <row r="5" spans="1:7">
      <c r="A5" s="1614"/>
      <c r="B5" s="12" t="s">
        <v>24</v>
      </c>
      <c r="C5" s="12" t="s">
        <v>25</v>
      </c>
      <c r="D5" s="1615"/>
      <c r="E5" s="1600"/>
      <c r="F5" s="1615"/>
      <c r="G5" s="1603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3">
        <v>45709</v>
      </c>
      <c r="F6" s="993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3">
        <v>45709</v>
      </c>
      <c r="F7" s="993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3">
        <v>45709</v>
      </c>
      <c r="F8" s="993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3">
        <v>45709</v>
      </c>
      <c r="F9" s="993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3">
        <v>45709</v>
      </c>
      <c r="F10" s="993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3">
        <v>45492</v>
      </c>
      <c r="F11" s="993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3">
        <v>45492</v>
      </c>
      <c r="F12" s="993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3">
        <v>45503</v>
      </c>
      <c r="F13" s="993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3">
        <v>45500</v>
      </c>
      <c r="F14" s="993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3">
        <v>45526</v>
      </c>
      <c r="F15" s="993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3">
        <v>45500</v>
      </c>
      <c r="F16" s="993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3">
        <v>45456</v>
      </c>
      <c r="F17" s="993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3">
        <v>45428</v>
      </c>
      <c r="F18" s="993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3">
        <v>45428</v>
      </c>
      <c r="F19" s="993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3">
        <v>45497</v>
      </c>
      <c r="F20" s="993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3">
        <v>45497</v>
      </c>
      <c r="F21" s="993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3">
        <v>45682</v>
      </c>
      <c r="F22" s="993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3">
        <v>45497</v>
      </c>
      <c r="F23" s="993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3">
        <v>45454</v>
      </c>
      <c r="F24" s="993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3">
        <v>45583</v>
      </c>
      <c r="F25" s="993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3">
        <v>45583</v>
      </c>
      <c r="F26" s="993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3">
        <v>45583</v>
      </c>
      <c r="F27" s="993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3">
        <v>45497</v>
      </c>
      <c r="F28" s="993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3">
        <v>45465</v>
      </c>
      <c r="F29" s="993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3">
        <v>45693</v>
      </c>
      <c r="F30" s="993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3">
        <v>45497</v>
      </c>
      <c r="F31" s="993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3">
        <v>45497</v>
      </c>
      <c r="F32" s="993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3">
        <v>45497</v>
      </c>
      <c r="F33" s="993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3">
        <v>45497</v>
      </c>
      <c r="F34" s="993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3">
        <v>45497</v>
      </c>
      <c r="F35" s="993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3">
        <v>45476</v>
      </c>
      <c r="F36" s="993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3">
        <v>45497</v>
      </c>
      <c r="F37" s="993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3">
        <v>45490</v>
      </c>
      <c r="F38" s="993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3">
        <v>45490</v>
      </c>
      <c r="F39" s="993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3">
        <v>45475</v>
      </c>
      <c r="F40" s="993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3">
        <v>45516</v>
      </c>
      <c r="F41" s="993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3">
        <v>45516</v>
      </c>
      <c r="F42" s="993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3">
        <v>45516</v>
      </c>
      <c r="F43" s="993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3">
        <v>45516</v>
      </c>
      <c r="F44" s="993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3">
        <v>45516</v>
      </c>
      <c r="F45" s="993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3">
        <v>45551</v>
      </c>
      <c r="F46" s="993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3">
        <v>45551</v>
      </c>
      <c r="F47" s="993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3">
        <v>45583</v>
      </c>
      <c r="F48" s="993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3">
        <v>45597</v>
      </c>
      <c r="F49" s="993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3">
        <v>45597</v>
      </c>
      <c r="F50" s="993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3">
        <v>45597</v>
      </c>
      <c r="F51" s="993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3">
        <v>45597</v>
      </c>
      <c r="F52" s="993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3">
        <v>45597</v>
      </c>
      <c r="F53" s="993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3">
        <v>45597</v>
      </c>
      <c r="F54" s="993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3">
        <v>45708</v>
      </c>
      <c r="F55" s="993">
        <v>45708</v>
      </c>
      <c r="G55" s="65"/>
    </row>
    <row r="56" spans="1:7" ht="15" thickBot="1">
      <c r="A56" s="302"/>
      <c r="B56" s="768"/>
      <c r="C56" s="769"/>
      <c r="D56" s="770"/>
      <c r="E56" s="771"/>
      <c r="F56" s="771"/>
      <c r="G56" s="772"/>
    </row>
    <row r="57" spans="1:7" ht="15" thickBot="1">
      <c r="A57" s="1607" t="s">
        <v>81</v>
      </c>
      <c r="B57" s="1608"/>
      <c r="C57" s="1609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617" t="str">
        <f>Foundation!A1</f>
        <v>KEC International Limited</v>
      </c>
      <c r="B1" s="1617"/>
      <c r="C1" s="1617"/>
      <c r="D1" s="1617"/>
      <c r="E1" s="1617"/>
      <c r="F1" s="1617"/>
      <c r="G1" s="1617"/>
      <c r="H1" s="1617"/>
      <c r="I1" s="1617"/>
      <c r="J1" s="1617"/>
      <c r="K1" s="1617"/>
    </row>
    <row r="2" spans="1:11" ht="15.5">
      <c r="A2" s="1618" t="str">
        <f>Foundation!A2</f>
        <v xml:space="preserve"> TA413 : 765 KV D/C Bikaner III - Neemrana II TL02</v>
      </c>
      <c r="B2" s="1618"/>
      <c r="C2" s="1618"/>
      <c r="D2" s="1618"/>
      <c r="E2" s="1618"/>
      <c r="F2" s="1618"/>
      <c r="G2" s="1618"/>
      <c r="H2" s="1618"/>
      <c r="I2" s="1618"/>
      <c r="J2" s="1618"/>
      <c r="K2" s="1618"/>
    </row>
    <row r="3" spans="1:11" ht="15.5">
      <c r="A3" s="1616" t="s">
        <v>105</v>
      </c>
      <c r="B3" s="1616"/>
      <c r="C3" s="1616"/>
      <c r="D3" s="1616"/>
      <c r="E3" s="1616"/>
      <c r="F3" s="1616"/>
      <c r="G3" s="1616"/>
      <c r="H3" s="1616"/>
      <c r="I3" s="1616"/>
      <c r="J3" s="1619" t="str">
        <f>TA413_PBNTL!M1</f>
        <v>23.06.2026</v>
      </c>
      <c r="K3" s="1619"/>
    </row>
    <row r="4" spans="1:11" ht="29">
      <c r="A4" s="280" t="s">
        <v>41</v>
      </c>
      <c r="B4" s="287" t="s">
        <v>42</v>
      </c>
      <c r="C4" s="974" t="s">
        <v>43</v>
      </c>
      <c r="D4" s="287" t="s">
        <v>44</v>
      </c>
      <c r="E4" s="287" t="s">
        <v>45</v>
      </c>
      <c r="F4" s="975" t="s">
        <v>46</v>
      </c>
      <c r="G4" s="975" t="s">
        <v>47</v>
      </c>
      <c r="H4" s="976" t="s">
        <v>87</v>
      </c>
      <c r="I4" s="287" t="s">
        <v>48</v>
      </c>
      <c r="J4" s="977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5" t="s">
        <v>401</v>
      </c>
      <c r="D5" s="612" t="s">
        <v>3</v>
      </c>
      <c r="E5" s="1029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5" t="s">
        <v>400</v>
      </c>
      <c r="D6" s="612" t="str">
        <f>VLOOKUP(C6,Foundation!$C$5:$D$143,2,0)</f>
        <v>DA+3</v>
      </c>
      <c r="E6" s="1029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5" t="s">
        <v>399</v>
      </c>
      <c r="D7" s="612" t="str">
        <f>VLOOKUP(C7,Foundation!$C$5:$D$143,2,0)</f>
        <v>DA+9</v>
      </c>
      <c r="E7" s="1029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5" t="s">
        <v>396</v>
      </c>
      <c r="D8" s="612" t="str">
        <f>VLOOKUP(C8,Foundation!$C$5:$D$143,2,0)</f>
        <v>DA+9</v>
      </c>
      <c r="E8" s="1029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5" t="s">
        <v>397</v>
      </c>
      <c r="D9" s="612" t="str">
        <f>VLOOKUP(C9,Foundation!$C$5:$D$143,2,0)</f>
        <v>DA+3</v>
      </c>
      <c r="E9" s="1029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5" t="s">
        <v>398</v>
      </c>
      <c r="D10" s="612" t="str">
        <f>VLOOKUP(C10,Foundation!$C$5:$D$143,2,0)</f>
        <v>DA+3</v>
      </c>
      <c r="E10" s="1029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5" t="s">
        <v>407</v>
      </c>
      <c r="D11" s="612" t="str">
        <f>VLOOKUP(C11,Foundation!$C$5:$D$143,2,0)</f>
        <v>DA+0</v>
      </c>
      <c r="E11" s="1029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8" t="s">
        <v>370</v>
      </c>
      <c r="D12" s="612" t="str">
        <f>IFERROR(VLOOKUP(C12,Foundation!$C$5:$D$143,2,0),"")</f>
        <v>DA+6</v>
      </c>
      <c r="E12" s="1029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8" t="s">
        <v>404</v>
      </c>
      <c r="D13" s="612" t="str">
        <f>IFERROR(VLOOKUP(C13,Foundation!$C$5:$D$143,2,0),"")</f>
        <v>DA+3</v>
      </c>
      <c r="E13" s="1029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8" t="s">
        <v>495</v>
      </c>
      <c r="D14" s="612" t="str">
        <f>IFERROR(VLOOKUP(C14,Foundation!$C$5:$D$143,2,0),"")</f>
        <v>DA+3</v>
      </c>
      <c r="E14" s="1029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8" t="s">
        <v>466</v>
      </c>
      <c r="D15" s="612" t="str">
        <f>IFERROR(VLOOKUP(C15,Foundation!$C$5:$D$143,2,0),"")</f>
        <v>DA+6</v>
      </c>
      <c r="E15" s="1029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5" t="s">
        <v>468</v>
      </c>
      <c r="D16" s="612" t="str">
        <f>IFERROR(VLOOKUP(C16,Foundation!$C$5:$D$143,2,0),"")</f>
        <v>DA+9</v>
      </c>
      <c r="E16" s="1029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8" t="s">
        <v>260</v>
      </c>
      <c r="D17" s="612" t="str">
        <f>IFERROR(VLOOKUP(C17,Foundation!$C$5:$D$143,2,0),"")</f>
        <v>DA+6</v>
      </c>
      <c r="E17" s="1029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8" t="s">
        <v>259</v>
      </c>
      <c r="D18" s="612" t="str">
        <f>IFERROR(VLOOKUP(C18,Foundation!$C$5:$D$143,2,0),"")</f>
        <v>DA+9</v>
      </c>
      <c r="E18" s="1029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5" t="s">
        <v>492</v>
      </c>
      <c r="D19" s="617" t="str">
        <f>IFERROR(VLOOKUP(C19,Foundation!$C$5:$D$143,2,0),"")</f>
        <v>DA+1.5</v>
      </c>
      <c r="E19" s="1029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8" t="s">
        <v>477</v>
      </c>
      <c r="D20" s="612" t="str">
        <f>IFERROR(VLOOKUP(C20,Foundation!$C$5:$D$143,2,0),"")</f>
        <v>DA-1.5</v>
      </c>
      <c r="E20" s="1029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8" t="s">
        <v>496</v>
      </c>
      <c r="D21" s="612" t="str">
        <f>IFERROR(VLOOKUP(C21,Foundation!$C$5:$D$143,2,0),"")</f>
        <v>DA+3</v>
      </c>
      <c r="E21" s="1029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8" t="s">
        <v>895</v>
      </c>
      <c r="D22" s="612" t="str">
        <f>IFERROR(VLOOKUP(C22,Foundation!$C$5:$D$143,2,0),"")</f>
        <v>DA+9</v>
      </c>
      <c r="E22" s="1029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8" t="s">
        <v>464</v>
      </c>
      <c r="D23" s="617" t="str">
        <f>IFERROR(VLOOKUP(C23,Foundation!$C$5:$D$143,2,0),"")</f>
        <v>DA+3</v>
      </c>
      <c r="E23" s="1029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8" t="s">
        <v>465</v>
      </c>
      <c r="D24" s="617" t="str">
        <f>IFERROR(VLOOKUP(C24,Foundation!$C$5:$D$143,2,0),"")</f>
        <v>DA+9</v>
      </c>
      <c r="E24" s="1029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8" t="s">
        <v>469</v>
      </c>
      <c r="D25" s="617" t="str">
        <f>IFERROR(VLOOKUP(C25,Foundation!$C$5:$D$143,2,0),"")</f>
        <v>DA+3</v>
      </c>
      <c r="E25" s="1029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8" t="s">
        <v>896</v>
      </c>
      <c r="D26" s="617" t="str">
        <f>IFERROR(VLOOKUP(C26,Foundation!$C$5:$D$143,2,0),"")</f>
        <v>DA+6</v>
      </c>
      <c r="E26" s="1029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8" t="s">
        <v>897</v>
      </c>
      <c r="D27" s="617" t="str">
        <f>IFERROR(VLOOKUP(C27,Foundation!$C$5:$D$143,2,0),"")</f>
        <v>DA+9</v>
      </c>
      <c r="E27" s="1029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8" t="s">
        <v>498</v>
      </c>
      <c r="D28" s="617" t="str">
        <f>IFERROR(VLOOKUP(C28,Foundation!$C$5:$D$143,2,0),"")</f>
        <v>DA+3</v>
      </c>
      <c r="E28" s="1029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8" t="s">
        <v>497</v>
      </c>
      <c r="D29" s="617" t="str">
        <f>IFERROR(VLOOKUP(C29,Foundation!$C$5:$D$143,2,0),"")</f>
        <v>DA+3</v>
      </c>
      <c r="E29" s="1029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8" t="s">
        <v>494</v>
      </c>
      <c r="D30" s="617" t="str">
        <f>IFERROR(VLOOKUP(C30,Foundation!$C$5:$D$143,2,0),"")</f>
        <v>DA+1.5</v>
      </c>
      <c r="E30" s="1029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8" t="s">
        <v>470</v>
      </c>
      <c r="D31" s="617" t="str">
        <f>IFERROR(VLOOKUP(C31,Foundation!$C$5:$D$143,2,0),"")</f>
        <v>DA+9</v>
      </c>
      <c r="E31" s="1029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8" t="s">
        <v>472</v>
      </c>
      <c r="D32" s="617" t="str">
        <f>IFERROR(VLOOKUP(C32,Foundation!$C$5:$D$143,2,0),"")</f>
        <v>DA-3</v>
      </c>
      <c r="E32" s="1029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8" t="s">
        <v>475</v>
      </c>
      <c r="D33" s="617" t="str">
        <f>IFERROR(VLOOKUP(C33,Foundation!$C$5:$D$143,2,0),"")</f>
        <v>DA+6</v>
      </c>
      <c r="E33" s="1029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8" t="s">
        <v>476</v>
      </c>
      <c r="D34" s="617" t="str">
        <f>IFERROR(VLOOKUP(C34,Foundation!$C$5:$D$143,2,0),"")</f>
        <v>DA+1.5</v>
      </c>
      <c r="E34" s="1029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29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29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29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29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29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29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29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29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29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29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29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29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29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29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29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29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29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29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29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29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29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29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29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29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29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29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29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29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29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29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29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29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29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29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29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29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29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29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29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29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29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29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29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29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29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29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29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29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29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29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29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29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29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29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29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29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29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29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29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29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29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29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29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29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29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29" t="s">
        <v>405</v>
      </c>
      <c r="F100" s="726">
        <v>45592</v>
      </c>
      <c r="G100" s="728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29" t="s">
        <v>405</v>
      </c>
      <c r="F101" s="726">
        <v>45649</v>
      </c>
      <c r="G101" s="726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29" t="s">
        <v>405</v>
      </c>
      <c r="F102" s="726">
        <v>45650</v>
      </c>
      <c r="G102" s="726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29" t="s">
        <v>405</v>
      </c>
      <c r="F103" s="726">
        <v>45650</v>
      </c>
      <c r="G103" s="726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29" t="s">
        <v>405</v>
      </c>
      <c r="F104" s="726">
        <v>45650</v>
      </c>
      <c r="G104" s="726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29" t="s">
        <v>253</v>
      </c>
      <c r="D105" s="617" t="str">
        <f>IFERROR(VLOOKUP(C105,Foundation!$C$5:$D$427,2,0),"")</f>
        <v>DA-3</v>
      </c>
      <c r="E105" s="1029" t="s">
        <v>405</v>
      </c>
      <c r="F105" s="726">
        <v>45651</v>
      </c>
      <c r="G105" s="726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29" t="s">
        <v>405</v>
      </c>
      <c r="F106" s="726">
        <v>45651</v>
      </c>
      <c r="G106" s="726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29" t="s">
        <v>405</v>
      </c>
      <c r="F107" s="726">
        <v>45651</v>
      </c>
      <c r="G107" s="726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29" t="s">
        <v>405</v>
      </c>
      <c r="F108" s="726">
        <v>45652</v>
      </c>
      <c r="G108" s="726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29" t="s">
        <v>405</v>
      </c>
      <c r="F109" s="726">
        <v>45652</v>
      </c>
      <c r="G109" s="726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29" t="s">
        <v>405</v>
      </c>
      <c r="F110" s="726">
        <v>45652</v>
      </c>
      <c r="G110" s="726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29" t="s">
        <v>405</v>
      </c>
      <c r="F111" s="726">
        <v>45652</v>
      </c>
      <c r="G111" s="726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29" t="s">
        <v>405</v>
      </c>
      <c r="F112" s="726">
        <v>45653</v>
      </c>
      <c r="G112" s="726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29" t="s">
        <v>405</v>
      </c>
      <c r="F113" s="726">
        <v>45653</v>
      </c>
      <c r="G113" s="726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29" t="s">
        <v>405</v>
      </c>
      <c r="F114" s="726">
        <v>45653</v>
      </c>
      <c r="G114" s="726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29" t="s">
        <v>405</v>
      </c>
      <c r="F115" s="726">
        <v>45653</v>
      </c>
      <c r="G115" s="726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29" t="s">
        <v>405</v>
      </c>
      <c r="F116" s="726">
        <v>45654</v>
      </c>
      <c r="G116" s="726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29" t="s">
        <v>405</v>
      </c>
      <c r="F117" s="726">
        <v>45654</v>
      </c>
      <c r="G117" s="726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29" t="s">
        <v>405</v>
      </c>
      <c r="F118" s="726">
        <v>45654</v>
      </c>
      <c r="G118" s="726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29" t="s">
        <v>405</v>
      </c>
      <c r="F119" s="726">
        <v>45655</v>
      </c>
      <c r="G119" s="726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29" t="s">
        <v>405</v>
      </c>
      <c r="F120" s="726">
        <v>45655</v>
      </c>
      <c r="G120" s="726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29" t="s">
        <v>405</v>
      </c>
      <c r="F121" s="726">
        <v>45655</v>
      </c>
      <c r="G121" s="726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29" t="s">
        <v>405</v>
      </c>
      <c r="F122" s="726">
        <v>45655</v>
      </c>
      <c r="G122" s="726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29" t="s">
        <v>405</v>
      </c>
      <c r="F123" s="726">
        <v>45655</v>
      </c>
      <c r="G123" s="726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29" t="s">
        <v>405</v>
      </c>
      <c r="F124" s="726">
        <v>45655</v>
      </c>
      <c r="G124" s="726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29" t="s">
        <v>405</v>
      </c>
      <c r="F125" s="726">
        <v>45657</v>
      </c>
      <c r="G125" s="726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29" t="s">
        <v>405</v>
      </c>
      <c r="F126" s="726">
        <v>45657</v>
      </c>
      <c r="G126" s="726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29" t="s">
        <v>405</v>
      </c>
      <c r="F127" s="726">
        <v>45657</v>
      </c>
      <c r="G127" s="726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29" t="s">
        <v>405</v>
      </c>
      <c r="F128" s="726">
        <v>45657</v>
      </c>
      <c r="G128" s="726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29" t="s">
        <v>405</v>
      </c>
      <c r="F129" s="726">
        <v>45658</v>
      </c>
      <c r="G129" s="726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29" t="s">
        <v>405</v>
      </c>
      <c r="F130" s="726">
        <v>45658</v>
      </c>
      <c r="G130" s="726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29" t="s">
        <v>405</v>
      </c>
      <c r="F131" s="726">
        <v>45658</v>
      </c>
      <c r="G131" s="726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29" t="s">
        <v>405</v>
      </c>
      <c r="F132" s="726">
        <v>45658</v>
      </c>
      <c r="G132" s="726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29" t="s">
        <v>405</v>
      </c>
      <c r="F133" s="726">
        <v>45658</v>
      </c>
      <c r="G133" s="726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29" t="s">
        <v>405</v>
      </c>
      <c r="F134" s="726">
        <v>45659</v>
      </c>
      <c r="G134" s="726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29" t="s">
        <v>405</v>
      </c>
      <c r="F135" s="726">
        <v>45659</v>
      </c>
      <c r="G135" s="726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29" t="s">
        <v>405</v>
      </c>
      <c r="F136" s="726">
        <v>45659</v>
      </c>
      <c r="G136" s="726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29" t="s">
        <v>405</v>
      </c>
      <c r="F137" s="726">
        <v>45659</v>
      </c>
      <c r="G137" s="726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29" t="s">
        <v>405</v>
      </c>
      <c r="F138" s="726">
        <v>45660</v>
      </c>
      <c r="G138" s="726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29" t="s">
        <v>405</v>
      </c>
      <c r="F139" s="726" t="s">
        <v>1189</v>
      </c>
      <c r="G139" s="726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29" t="s">
        <v>405</v>
      </c>
      <c r="F140" s="726" t="s">
        <v>1189</v>
      </c>
      <c r="G140" s="726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29" t="s">
        <v>405</v>
      </c>
      <c r="F141" s="726" t="s">
        <v>1189</v>
      </c>
      <c r="G141" s="726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29" t="s">
        <v>405</v>
      </c>
      <c r="F142" s="726" t="s">
        <v>1189</v>
      </c>
      <c r="G142" s="726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29" t="s">
        <v>405</v>
      </c>
      <c r="F143" s="726" t="s">
        <v>1189</v>
      </c>
      <c r="G143" s="726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29" t="s">
        <v>405</v>
      </c>
      <c r="F144" s="726" t="s">
        <v>1189</v>
      </c>
      <c r="G144" s="726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29" t="s">
        <v>405</v>
      </c>
      <c r="F145" s="726">
        <v>45701</v>
      </c>
      <c r="G145" s="726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29" t="s">
        <v>405</v>
      </c>
      <c r="F146" s="726">
        <v>45701</v>
      </c>
      <c r="G146" s="726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29" t="s">
        <v>405</v>
      </c>
      <c r="F147" s="726">
        <v>45701</v>
      </c>
      <c r="G147" s="726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29" t="s">
        <v>405</v>
      </c>
      <c r="F148" s="726">
        <v>45701</v>
      </c>
      <c r="G148" s="726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29" t="s">
        <v>405</v>
      </c>
      <c r="F149" s="726">
        <v>45701</v>
      </c>
      <c r="G149" s="726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29" t="s">
        <v>405</v>
      </c>
      <c r="F150" s="726">
        <v>45701</v>
      </c>
      <c r="G150" s="726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29" t="s">
        <v>405</v>
      </c>
      <c r="F151" s="726">
        <v>45702</v>
      </c>
      <c r="G151" s="726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29" t="s">
        <v>405</v>
      </c>
      <c r="F152" s="726">
        <v>45702</v>
      </c>
      <c r="G152" s="726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29" t="s">
        <v>405</v>
      </c>
      <c r="F153" s="726">
        <v>45702</v>
      </c>
      <c r="G153" s="726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29" t="s">
        <v>405</v>
      </c>
      <c r="F154" s="726">
        <v>45702</v>
      </c>
      <c r="G154" s="726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29" t="s">
        <v>405</v>
      </c>
      <c r="F155" s="726">
        <v>45702</v>
      </c>
      <c r="G155" s="726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29" t="s">
        <v>405</v>
      </c>
      <c r="F156" s="726">
        <v>45704</v>
      </c>
      <c r="G156" s="726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29" t="s">
        <v>405</v>
      </c>
      <c r="F157" s="726">
        <v>45704</v>
      </c>
      <c r="G157" s="726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29" t="s">
        <v>405</v>
      </c>
      <c r="F158" s="726">
        <v>45704</v>
      </c>
      <c r="G158" s="726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29" t="s">
        <v>405</v>
      </c>
      <c r="F159" s="726">
        <v>45339</v>
      </c>
      <c r="G159" s="726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29" t="s">
        <v>405</v>
      </c>
      <c r="F160" s="726">
        <v>45339</v>
      </c>
      <c r="G160" s="726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29" t="s">
        <v>405</v>
      </c>
      <c r="F161" s="726">
        <v>45339</v>
      </c>
      <c r="G161" s="726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29" t="s">
        <v>405</v>
      </c>
      <c r="F162" s="726">
        <v>45339</v>
      </c>
      <c r="G162" s="726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29" t="s">
        <v>405</v>
      </c>
      <c r="F163" s="726">
        <v>45339</v>
      </c>
      <c r="G163" s="726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29" t="s">
        <v>405</v>
      </c>
      <c r="F164" s="726">
        <v>45339</v>
      </c>
      <c r="G164" s="726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29" t="s">
        <v>405</v>
      </c>
      <c r="F165" s="726">
        <v>45339</v>
      </c>
      <c r="G165" s="726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29" t="s">
        <v>405</v>
      </c>
      <c r="F166" s="726">
        <v>45706</v>
      </c>
      <c r="G166" s="726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29" t="s">
        <v>405</v>
      </c>
      <c r="F167" s="726">
        <v>45706</v>
      </c>
      <c r="G167" s="726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29" t="s">
        <v>405</v>
      </c>
      <c r="F168" s="726">
        <v>45706</v>
      </c>
      <c r="G168" s="726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29" t="s">
        <v>405</v>
      </c>
      <c r="F169" s="726">
        <v>45706</v>
      </c>
      <c r="G169" s="726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29" t="s">
        <v>405</v>
      </c>
      <c r="F170" s="726">
        <v>45706</v>
      </c>
      <c r="G170" s="726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29" t="s">
        <v>405</v>
      </c>
      <c r="F171" s="726">
        <v>45706</v>
      </c>
      <c r="G171" s="726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29" t="s">
        <v>405</v>
      </c>
      <c r="F172" s="726">
        <v>45706</v>
      </c>
      <c r="G172" s="726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29" t="s">
        <v>405</v>
      </c>
      <c r="F173" s="726">
        <v>45706</v>
      </c>
      <c r="G173" s="726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29" t="s">
        <v>405</v>
      </c>
      <c r="F174" s="726">
        <v>45746</v>
      </c>
      <c r="G174" s="726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29" t="s">
        <v>405</v>
      </c>
      <c r="F175" s="726">
        <v>45746</v>
      </c>
      <c r="G175" s="726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29" t="s">
        <v>405</v>
      </c>
      <c r="F176" s="726">
        <v>45746</v>
      </c>
      <c r="G176" s="726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29" t="s">
        <v>405</v>
      </c>
      <c r="F177" s="726">
        <v>45747</v>
      </c>
      <c r="G177" s="726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29" t="s">
        <v>405</v>
      </c>
      <c r="F178" s="726">
        <v>45747</v>
      </c>
      <c r="G178" s="726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29" t="s">
        <v>405</v>
      </c>
      <c r="F179" s="726">
        <v>45747</v>
      </c>
      <c r="G179" s="726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29" t="s">
        <v>405</v>
      </c>
      <c r="F180" s="726">
        <v>45747</v>
      </c>
      <c r="G180" s="726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29" t="s">
        <v>405</v>
      </c>
      <c r="F181" s="726">
        <v>45747</v>
      </c>
      <c r="G181" s="726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29" t="s">
        <v>405</v>
      </c>
      <c r="F182" s="726">
        <v>45748</v>
      </c>
      <c r="G182" s="726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29" t="s">
        <v>405</v>
      </c>
      <c r="F183" s="726">
        <v>45748</v>
      </c>
      <c r="G183" s="726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29" t="s">
        <v>405</v>
      </c>
      <c r="F184" s="726">
        <v>45750</v>
      </c>
      <c r="G184" s="726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29" t="s">
        <v>405</v>
      </c>
      <c r="F185" s="726">
        <v>45750</v>
      </c>
      <c r="G185" s="726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29" t="s">
        <v>405</v>
      </c>
      <c r="F186" s="726">
        <v>45750</v>
      </c>
      <c r="G186" s="726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29" t="s">
        <v>405</v>
      </c>
      <c r="F187" s="726">
        <v>45750</v>
      </c>
      <c r="G187" s="726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29" t="s">
        <v>405</v>
      </c>
      <c r="F188" s="726">
        <v>45751</v>
      </c>
      <c r="G188" s="726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29" t="s">
        <v>405</v>
      </c>
      <c r="F189" s="726">
        <v>45751</v>
      </c>
      <c r="G189" s="726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29" t="s">
        <v>405</v>
      </c>
      <c r="F190" s="726">
        <v>45751</v>
      </c>
      <c r="G190" s="726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29" t="s">
        <v>405</v>
      </c>
      <c r="F191" s="726">
        <v>45751</v>
      </c>
      <c r="G191" s="726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29" t="s">
        <v>405</v>
      </c>
      <c r="F192" s="726">
        <v>45752</v>
      </c>
      <c r="G192" s="726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29" t="s">
        <v>405</v>
      </c>
      <c r="F193" s="726">
        <v>45752</v>
      </c>
      <c r="G193" s="726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29" t="s">
        <v>405</v>
      </c>
      <c r="F194" s="726">
        <v>45752</v>
      </c>
      <c r="G194" s="726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29" t="s">
        <v>405</v>
      </c>
      <c r="F195" s="726">
        <v>45752</v>
      </c>
      <c r="G195" s="726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29" t="s">
        <v>405</v>
      </c>
      <c r="F196" s="726">
        <v>45752</v>
      </c>
      <c r="G196" s="726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29" t="s">
        <v>405</v>
      </c>
      <c r="F197" s="726">
        <v>45752</v>
      </c>
      <c r="G197" s="726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29" t="s">
        <v>405</v>
      </c>
      <c r="F198" s="726">
        <v>45753</v>
      </c>
      <c r="G198" s="726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29" t="s">
        <v>405</v>
      </c>
      <c r="F199" s="726">
        <v>45753</v>
      </c>
      <c r="G199" s="726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29" t="s">
        <v>405</v>
      </c>
      <c r="F200" s="726">
        <v>45753</v>
      </c>
      <c r="G200" s="726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0" t="s">
        <v>1244</v>
      </c>
      <c r="D201" s="1028" t="str">
        <f>IFERROR(VLOOKUP(C201,Foundation!$C$5:$D$427,2,0),"")</f>
        <v>DA+0</v>
      </c>
      <c r="E201" s="1030" t="s">
        <v>405</v>
      </c>
      <c r="F201" s="1024">
        <v>45753</v>
      </c>
      <c r="G201" s="1024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29" t="s">
        <v>405</v>
      </c>
      <c r="F202" s="726">
        <v>45753</v>
      </c>
      <c r="G202" s="726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29" t="s">
        <v>405</v>
      </c>
      <c r="F203" s="726">
        <v>45754</v>
      </c>
      <c r="G203" s="726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29" t="s">
        <v>405</v>
      </c>
      <c r="F204" s="726">
        <v>45754</v>
      </c>
      <c r="G204" s="726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29" t="s">
        <v>612</v>
      </c>
      <c r="D205" s="617" t="str">
        <f>IFERROR(VLOOKUP(C205,Foundation!$C$5:$D$427,2,0),"")</f>
        <v>DA+1.5</v>
      </c>
      <c r="E205" s="1029" t="s">
        <v>405</v>
      </c>
      <c r="F205" s="726">
        <v>45754</v>
      </c>
      <c r="G205" s="726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0" t="s">
        <v>372</v>
      </c>
      <c r="D206" s="1028" t="str">
        <f>IFERROR(VLOOKUP(C206,Foundation!$C$5:$D$427,2,0),"")</f>
        <v>DA+3</v>
      </c>
      <c r="E206" s="1030" t="s">
        <v>405</v>
      </c>
      <c r="F206" s="1024">
        <v>45755</v>
      </c>
      <c r="G206" s="1024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0" t="s">
        <v>408</v>
      </c>
      <c r="D207" s="1028" t="str">
        <f>IFERROR(VLOOKUP(C207,Foundation!$C$5:$D$427,2,0),"")</f>
        <v>DA+9</v>
      </c>
      <c r="E207" s="1030" t="s">
        <v>405</v>
      </c>
      <c r="F207" s="1024">
        <v>45755</v>
      </c>
      <c r="G207" s="1024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0" t="s">
        <v>409</v>
      </c>
      <c r="D208" s="1028" t="str">
        <f>IFERROR(VLOOKUP(C208,Foundation!$C$5:$D$427,2,0),"")</f>
        <v>DA+0</v>
      </c>
      <c r="E208" s="1030" t="s">
        <v>405</v>
      </c>
      <c r="F208" s="1024">
        <v>45755</v>
      </c>
      <c r="G208" s="1024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0" t="s">
        <v>264</v>
      </c>
      <c r="D209" s="1028" t="str">
        <f>IFERROR(VLOOKUP(C209,Foundation!$C$5:$D$427,2,0),"")</f>
        <v>DB1+6</v>
      </c>
      <c r="E209" s="1030" t="s">
        <v>405</v>
      </c>
      <c r="F209" s="1024">
        <v>45756</v>
      </c>
      <c r="G209" s="1024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0" t="s">
        <v>410</v>
      </c>
      <c r="D210" s="1028" t="str">
        <f>IFERROR(VLOOKUP(C210,Foundation!$C$5:$D$427,2,0),"")</f>
        <v>DA+0</v>
      </c>
      <c r="E210" s="1030" t="s">
        <v>405</v>
      </c>
      <c r="F210" s="1024">
        <v>45756</v>
      </c>
      <c r="G210" s="1024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0" t="s">
        <v>413</v>
      </c>
      <c r="D211" s="1028" t="str">
        <f>IFERROR(VLOOKUP(C211,Foundation!$C$5:$D$427,2,0),"")</f>
        <v>DA+3</v>
      </c>
      <c r="E211" s="1030" t="s">
        <v>405</v>
      </c>
      <c r="F211" s="1024">
        <v>45756</v>
      </c>
      <c r="G211" s="1024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29" t="s">
        <v>405</v>
      </c>
      <c r="F212" s="726">
        <v>45757</v>
      </c>
      <c r="G212" s="726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29" t="s">
        <v>394</v>
      </c>
      <c r="D213" s="617" t="str">
        <f>IFERROR(VLOOKUP(C213,Foundation!$C$5:$D$427,2,0),"")</f>
        <v>DA+9</v>
      </c>
      <c r="E213" s="1029" t="s">
        <v>405</v>
      </c>
      <c r="F213" s="726">
        <v>45757</v>
      </c>
      <c r="G213" s="726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29" t="s">
        <v>395</v>
      </c>
      <c r="D214" s="617" t="str">
        <f>IFERROR(VLOOKUP(C214,Foundation!$C$5:$D$427,2,0),"")</f>
        <v>DA+6</v>
      </c>
      <c r="E214" s="1029" t="s">
        <v>405</v>
      </c>
      <c r="F214" s="726">
        <v>45757</v>
      </c>
      <c r="G214" s="726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29" t="s">
        <v>493</v>
      </c>
      <c r="D215" s="617" t="str">
        <f>IFERROR(VLOOKUP(C215,Foundation!$C$5:$D$427,2,0),"")</f>
        <v>DB1+6</v>
      </c>
      <c r="E215" s="1029" t="s">
        <v>405</v>
      </c>
      <c r="F215" s="726">
        <v>45758</v>
      </c>
      <c r="G215" s="726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29" t="s">
        <v>474</v>
      </c>
      <c r="D216" s="617" t="str">
        <f>IFERROR(VLOOKUP(C216,Foundation!$C$5:$D$427,2,0),"")</f>
        <v>DA+3</v>
      </c>
      <c r="E216" s="1029" t="s">
        <v>405</v>
      </c>
      <c r="F216" s="726">
        <v>45758</v>
      </c>
      <c r="G216" s="726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29" t="s">
        <v>586</v>
      </c>
      <c r="D217" s="617" t="str">
        <f>IFERROR(VLOOKUP(C217,Foundation!$C$5:$D$427,2,0),"")</f>
        <v>DA-3</v>
      </c>
      <c r="E217" s="1029" t="s">
        <v>405</v>
      </c>
      <c r="F217" s="726">
        <v>45758</v>
      </c>
      <c r="G217" s="726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29" t="s">
        <v>68</v>
      </c>
      <c r="D218" s="617" t="str">
        <f>IFERROR(VLOOKUP(C218,Foundation!$C$5:$D$427,2,0),"")</f>
        <v>DA+9</v>
      </c>
      <c r="E218" s="1029" t="s">
        <v>405</v>
      </c>
      <c r="F218" s="726">
        <v>45758</v>
      </c>
      <c r="G218" s="726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29" t="s">
        <v>69</v>
      </c>
      <c r="D219" s="617" t="str">
        <f>IFERROR(VLOOKUP(C219,Foundation!$C$5:$D$427,2,0),"")</f>
        <v>DA+9</v>
      </c>
      <c r="E219" s="1029" t="s">
        <v>405</v>
      </c>
      <c r="F219" s="726">
        <v>45758</v>
      </c>
      <c r="G219" s="726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29" t="s">
        <v>67</v>
      </c>
      <c r="D220" s="617" t="str">
        <f>IFERROR(VLOOKUP(C220,Foundation!$C$5:$D$427,2,0),"")</f>
        <v>DB1+9</v>
      </c>
      <c r="E220" s="1029" t="s">
        <v>405</v>
      </c>
      <c r="F220" s="726">
        <v>45759</v>
      </c>
      <c r="G220" s="726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29" t="s">
        <v>877</v>
      </c>
      <c r="D221" s="617" t="str">
        <f>IFERROR(VLOOKUP(C221,Foundation!$C$5:$D$427,2,0),"")</f>
        <v>DA+9</v>
      </c>
      <c r="E221" s="1029" t="s">
        <v>405</v>
      </c>
      <c r="F221" s="726">
        <v>45759</v>
      </c>
      <c r="G221" s="726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29" t="s">
        <v>878</v>
      </c>
      <c r="D222" s="617" t="str">
        <f>IFERROR(VLOOKUP(C222,Foundation!$C$5:$D$427,2,0),"")</f>
        <v>DA+9</v>
      </c>
      <c r="E222" s="1029" t="s">
        <v>405</v>
      </c>
      <c r="F222" s="726">
        <v>45759</v>
      </c>
      <c r="G222" s="726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29" t="s">
        <v>879</v>
      </c>
      <c r="D223" s="617" t="str">
        <f>IFERROR(VLOOKUP(C223,Foundation!$C$5:$D$427,2,0),"")</f>
        <v>DA+3</v>
      </c>
      <c r="E223" s="1029" t="s">
        <v>405</v>
      </c>
      <c r="F223" s="726">
        <v>45759</v>
      </c>
      <c r="G223" s="726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29" t="s">
        <v>471</v>
      </c>
      <c r="D224" s="617" t="str">
        <f>IFERROR(VLOOKUP(C224,Foundation!$C$5:$D$427,2,0),"")</f>
        <v>DA+9</v>
      </c>
      <c r="E224" s="1029" t="s">
        <v>405</v>
      </c>
      <c r="F224" s="726">
        <v>45759</v>
      </c>
      <c r="G224" s="726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29" t="s">
        <v>463</v>
      </c>
      <c r="D225" s="617" t="str">
        <f>IFERROR(VLOOKUP(C225,Foundation!$C$5:$D$427,2,0),"")</f>
        <v>DA+6</v>
      </c>
      <c r="E225" s="1029" t="s">
        <v>405</v>
      </c>
      <c r="F225" s="726">
        <v>45759</v>
      </c>
      <c r="G225" s="726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29" t="s">
        <v>674</v>
      </c>
      <c r="D226" s="617" t="str">
        <f>IFERROR(VLOOKUP(C226,Foundation!$C$5:$D$427,2,0),"")</f>
        <v>DB1+12</v>
      </c>
      <c r="E226" s="1029" t="s">
        <v>405</v>
      </c>
      <c r="F226" s="726">
        <v>45759</v>
      </c>
      <c r="G226" s="726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29" t="s">
        <v>776</v>
      </c>
      <c r="D227" s="617" t="str">
        <f>IFERROR(VLOOKUP(C227,Foundation!$C$5:$D$427,2,0),"")</f>
        <v>DA+6</v>
      </c>
      <c r="E227" s="1029" t="s">
        <v>405</v>
      </c>
      <c r="F227" s="38">
        <v>45760</v>
      </c>
      <c r="G227" s="726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29" t="s">
        <v>900</v>
      </c>
      <c r="D228" s="617" t="str">
        <f>IFERROR(VLOOKUP(C228,Foundation!$C$5:$D$427,2,0),"")</f>
        <v>DB1+0</v>
      </c>
      <c r="E228" s="1029" t="s">
        <v>405</v>
      </c>
      <c r="F228" s="38">
        <v>45760</v>
      </c>
      <c r="G228" s="726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29" t="s">
        <v>433</v>
      </c>
      <c r="D229" s="617" t="str">
        <f>IFERROR(VLOOKUP(C229,Foundation!$C$5:$D$427,2,0),"")</f>
        <v>DA+0</v>
      </c>
      <c r="E229" s="1029" t="s">
        <v>405</v>
      </c>
      <c r="F229" s="38">
        <v>45760</v>
      </c>
      <c r="G229" s="726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29" t="s">
        <v>775</v>
      </c>
      <c r="D230" s="617" t="str">
        <f>IFERROR(VLOOKUP(C230,Foundation!$C$5:$D$427,2,0),"")</f>
        <v>DB1+9</v>
      </c>
      <c r="E230" s="1029" t="s">
        <v>405</v>
      </c>
      <c r="F230" s="38">
        <v>45761</v>
      </c>
      <c r="G230" s="726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29" t="s">
        <v>64</v>
      </c>
      <c r="D231" s="617" t="str">
        <f>IFERROR(VLOOKUP(C231,Foundation!$C$5:$D$427,2,0),"")</f>
        <v>DC1+0</v>
      </c>
      <c r="E231" s="1029" t="s">
        <v>405</v>
      </c>
      <c r="F231" s="38">
        <v>45761</v>
      </c>
      <c r="G231" s="726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29" t="s">
        <v>63</v>
      </c>
      <c r="D232" s="617" t="str">
        <f>IFERROR(VLOOKUP(C232,Foundation!$C$5:$D$427,2,0),"")</f>
        <v>DC2-3</v>
      </c>
      <c r="E232" s="1029" t="s">
        <v>405</v>
      </c>
      <c r="F232" s="38">
        <v>45761</v>
      </c>
      <c r="G232" s="726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29" t="s">
        <v>60</v>
      </c>
      <c r="D233" s="617" t="str">
        <f>IFERROR(VLOOKUP(C233,Foundation!$C$5:$D$427,2,0),"")</f>
        <v>DD60+35</v>
      </c>
      <c r="E233" s="1029" t="s">
        <v>405</v>
      </c>
      <c r="F233" s="38">
        <v>45761</v>
      </c>
      <c r="G233" s="726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29" t="s">
        <v>59</v>
      </c>
      <c r="D234" s="617" t="str">
        <f>IFERROR(VLOOKUP(C234,Foundation!$C$5:$D$427,2,0),"")</f>
        <v>DD60+35</v>
      </c>
      <c r="E234" s="1029" t="s">
        <v>405</v>
      </c>
      <c r="F234" s="38">
        <v>45762</v>
      </c>
      <c r="G234" s="726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29" t="s">
        <v>58</v>
      </c>
      <c r="D235" s="617" t="str">
        <f>IFERROR(VLOOKUP(C235,Foundation!$C$5:$D$427,2,0),"")</f>
        <v>DD60+18</v>
      </c>
      <c r="E235" s="1029" t="s">
        <v>405</v>
      </c>
      <c r="F235" s="38">
        <v>45762</v>
      </c>
      <c r="G235" s="726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29" t="s">
        <v>57</v>
      </c>
      <c r="D236" s="617" t="str">
        <f>IFERROR(VLOOKUP(C236,Foundation!$C$5:$D$427,2,0),"")</f>
        <v>DD60+18</v>
      </c>
      <c r="E236" s="1029" t="s">
        <v>405</v>
      </c>
      <c r="F236" s="38">
        <v>45762</v>
      </c>
      <c r="G236" s="726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29" t="s">
        <v>676</v>
      </c>
      <c r="D237" s="617" t="str">
        <f>IFERROR(VLOOKUP(C237,Foundation!$C$5:$D$427,2,0),"")</f>
        <v>DB1+9</v>
      </c>
      <c r="E237" s="1029" t="s">
        <v>405</v>
      </c>
      <c r="F237" s="38">
        <v>45763</v>
      </c>
      <c r="G237" s="726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29" t="s">
        <v>56</v>
      </c>
      <c r="D238" s="617" t="str">
        <f>IFERROR(VLOOKUP(C238,Foundation!$C$5:$D$427,2,0),"")</f>
        <v>DB2+9</v>
      </c>
      <c r="E238" s="1029" t="s">
        <v>405</v>
      </c>
      <c r="F238" s="38">
        <v>45763</v>
      </c>
      <c r="G238" s="726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29" t="s">
        <v>55</v>
      </c>
      <c r="D239" s="617" t="str">
        <f>IFERROR(VLOOKUP(C239,Foundation!$C$5:$D$427,2,0),"")</f>
        <v>DC2+15</v>
      </c>
      <c r="E239" s="1029" t="s">
        <v>405</v>
      </c>
      <c r="F239" s="38">
        <v>45763</v>
      </c>
      <c r="G239" s="726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29" t="s">
        <v>429</v>
      </c>
      <c r="D240" s="617" t="str">
        <f>IFERROR(VLOOKUP(C240,Foundation!$C$5:$D$427,2,0),"")</f>
        <v>DA+0</v>
      </c>
      <c r="E240" s="1029" t="s">
        <v>405</v>
      </c>
      <c r="F240" s="38">
        <v>45763</v>
      </c>
      <c r="G240" s="726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29" t="s">
        <v>182</v>
      </c>
      <c r="D241" s="617" t="str">
        <f>IFERROR(VLOOKUP(C241,Foundation!$C$5:$D$427,2,0),"")</f>
        <v>DA+0</v>
      </c>
      <c r="E241" s="1029" t="s">
        <v>405</v>
      </c>
      <c r="F241" s="38">
        <v>45764</v>
      </c>
      <c r="G241" s="726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29" t="s">
        <v>175</v>
      </c>
      <c r="D242" s="617" t="str">
        <f>IFERROR(VLOOKUP(C242,Foundation!$C$5:$D$427,2,0),"")</f>
        <v>DA-3</v>
      </c>
      <c r="E242" s="1029" t="s">
        <v>405</v>
      </c>
      <c r="F242" s="38">
        <v>45764</v>
      </c>
      <c r="G242" s="726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29" t="s">
        <v>174</v>
      </c>
      <c r="D243" s="617" t="str">
        <f>IFERROR(VLOOKUP(C243,Foundation!$C$5:$D$427,2,0),"")</f>
        <v>DA-3</v>
      </c>
      <c r="E243" s="1029" t="s">
        <v>405</v>
      </c>
      <c r="F243" s="38">
        <v>45764</v>
      </c>
      <c r="G243" s="726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29" t="s">
        <v>426</v>
      </c>
      <c r="D244" s="617" t="str">
        <f>IFERROR(VLOOKUP(C244,Foundation!$C$5:$D$427,2,0),"")</f>
        <v>DA+1.5</v>
      </c>
      <c r="E244" s="1029" t="s">
        <v>405</v>
      </c>
      <c r="F244" s="38">
        <v>45765</v>
      </c>
      <c r="G244" s="726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29" t="s">
        <v>251</v>
      </c>
      <c r="D245" s="617" t="str">
        <f>IFERROR(VLOOKUP(C245,Foundation!$C$5:$D$427,2,0),"")</f>
        <v>DA+9</v>
      </c>
      <c r="E245" s="1029" t="s">
        <v>405</v>
      </c>
      <c r="F245" s="38">
        <v>45765</v>
      </c>
      <c r="G245" s="726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29" t="s">
        <v>423</v>
      </c>
      <c r="D246" s="617" t="str">
        <f>IFERROR(VLOOKUP(C246,Foundation!$C$5:$D$427,2,0),"")</f>
        <v>DA-1.5</v>
      </c>
      <c r="E246" s="1029" t="s">
        <v>405</v>
      </c>
      <c r="F246" s="38">
        <v>45765</v>
      </c>
      <c r="G246" s="726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29" t="s">
        <v>167</v>
      </c>
      <c r="D247" s="617" t="str">
        <f>IFERROR(VLOOKUP(C247,Foundation!$C$5:$D$427,2,0),"")</f>
        <v>DD60+25</v>
      </c>
      <c r="E247" s="1029" t="s">
        <v>405</v>
      </c>
      <c r="F247" s="38">
        <v>45766</v>
      </c>
      <c r="G247" s="726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29" t="s">
        <v>308</v>
      </c>
      <c r="D248" s="617" t="str">
        <f>IFERROR(VLOOKUP(C248,Foundation!$C$5:$D$427,2,0),"")</f>
        <v>DA+6</v>
      </c>
      <c r="E248" s="1029" t="s">
        <v>405</v>
      </c>
      <c r="F248" s="38">
        <v>45766</v>
      </c>
      <c r="G248" s="726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29" t="s">
        <v>267</v>
      </c>
      <c r="D249" s="617" t="str">
        <f>IFERROR(VLOOKUP(C249,Foundation!$C$5:$D$427,2,0),"")</f>
        <v>DD60+9</v>
      </c>
      <c r="E249" s="1029" t="s">
        <v>405</v>
      </c>
      <c r="F249" s="38">
        <v>45766</v>
      </c>
      <c r="G249" s="726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29" t="s">
        <v>1253</v>
      </c>
      <c r="D250" s="617" t="str">
        <f>IFERROR(VLOOKUP(C250,Foundation!$C$5:$D$427,2,0),"")</f>
        <v>DA+3</v>
      </c>
      <c r="E250" s="1029" t="s">
        <v>405</v>
      </c>
      <c r="F250" s="38">
        <v>45775</v>
      </c>
      <c r="G250" s="726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29" t="s">
        <v>1254</v>
      </c>
      <c r="D251" s="617" t="str">
        <f>IFERROR(VLOOKUP(C251,Foundation!$C$5:$D$427,2,0),"")</f>
        <v>DA+3</v>
      </c>
      <c r="E251" s="1029" t="s">
        <v>405</v>
      </c>
      <c r="F251" s="38">
        <v>45775</v>
      </c>
      <c r="G251" s="726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29" t="s">
        <v>1255</v>
      </c>
      <c r="D252" s="617" t="str">
        <f>IFERROR(VLOOKUP(C252,Foundation!$C$5:$D$427,2,0),"")</f>
        <v>DA+3</v>
      </c>
      <c r="E252" s="1029" t="s">
        <v>405</v>
      </c>
      <c r="F252" s="38">
        <v>45776</v>
      </c>
      <c r="G252" s="726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29" t="s">
        <v>1256</v>
      </c>
      <c r="D253" s="617" t="str">
        <f>IFERROR(VLOOKUP(C253,Foundation!$C$5:$D$427,2,0),"")</f>
        <v>DA+3</v>
      </c>
      <c r="E253" s="1029" t="s">
        <v>405</v>
      </c>
      <c r="F253" s="38">
        <v>45776</v>
      </c>
      <c r="G253" s="726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29" t="s">
        <v>1257</v>
      </c>
      <c r="D254" s="617" t="str">
        <f>IFERROR(VLOOKUP(C254,Foundation!$C$5:$D$427,2,0),"")</f>
        <v>DA+6</v>
      </c>
      <c r="E254" s="1029" t="s">
        <v>405</v>
      </c>
      <c r="F254" s="38">
        <v>45776</v>
      </c>
      <c r="G254" s="726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29" t="s">
        <v>1258</v>
      </c>
      <c r="D255" s="617" t="str">
        <f>IFERROR(VLOOKUP(C255,Foundation!$C$5:$D$427,2,0),"")</f>
        <v>DD45+3</v>
      </c>
      <c r="E255" s="1029" t="s">
        <v>405</v>
      </c>
      <c r="F255" s="38">
        <v>45777</v>
      </c>
      <c r="G255" s="726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29" t="s">
        <v>1259</v>
      </c>
      <c r="D256" s="617" t="str">
        <f>IFERROR(VLOOKUP(C256,Foundation!$C$5:$D$427,2,0),"")</f>
        <v>DA+3</v>
      </c>
      <c r="E256" s="1029" t="s">
        <v>405</v>
      </c>
      <c r="F256" s="38">
        <v>45777</v>
      </c>
      <c r="G256" s="726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29" t="s">
        <v>1260</v>
      </c>
      <c r="D257" s="617" t="str">
        <f>IFERROR(VLOOKUP(C257,Foundation!$C$5:$D$427,2,0),"")</f>
        <v>DA+3</v>
      </c>
      <c r="E257" s="1029" t="s">
        <v>405</v>
      </c>
      <c r="F257" s="38">
        <v>45778</v>
      </c>
      <c r="G257" s="726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29" t="s">
        <v>1261</v>
      </c>
      <c r="D258" s="617" t="str">
        <f>IFERROR(VLOOKUP(C258,Foundation!$C$5:$D$427,2,0),"")</f>
        <v>DA+0</v>
      </c>
      <c r="E258" s="1029" t="s">
        <v>405</v>
      </c>
      <c r="F258" s="38">
        <v>45778</v>
      </c>
      <c r="G258" s="726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29" t="s">
        <v>1262</v>
      </c>
      <c r="D259" s="617" t="str">
        <f>IFERROR(VLOOKUP(C259,Foundation!$C$5:$D$427,2,0),"")</f>
        <v>DA+0</v>
      </c>
      <c r="E259" s="1029" t="s">
        <v>405</v>
      </c>
      <c r="F259" s="38">
        <v>45778</v>
      </c>
      <c r="G259" s="726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29" t="s">
        <v>1263</v>
      </c>
      <c r="D260" s="617" t="str">
        <f>IFERROR(VLOOKUP(C260,Foundation!$C$5:$D$427,2,0),"")</f>
        <v>DA+3</v>
      </c>
      <c r="E260" s="1029" t="s">
        <v>405</v>
      </c>
      <c r="F260" s="38">
        <v>45780</v>
      </c>
      <c r="G260" s="726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29" t="s">
        <v>1264</v>
      </c>
      <c r="D261" s="617" t="str">
        <f>IFERROR(VLOOKUP(C261,Foundation!$C$5:$D$427,2,0),"")</f>
        <v>DA+0</v>
      </c>
      <c r="E261" s="1029" t="s">
        <v>405</v>
      </c>
      <c r="F261" s="38">
        <v>45780</v>
      </c>
      <c r="G261" s="726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29" t="s">
        <v>1265</v>
      </c>
      <c r="D262" s="617" t="str">
        <f>IFERROR(VLOOKUP(C262,Foundation!$C$5:$D$427,2,0),"")</f>
        <v>DB1+9</v>
      </c>
      <c r="E262" s="1029" t="s">
        <v>405</v>
      </c>
      <c r="F262" s="38">
        <v>45780</v>
      </c>
      <c r="G262" s="726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29" t="s">
        <v>1266</v>
      </c>
      <c r="D263" s="617" t="str">
        <f>IFERROR(VLOOKUP(C263,Foundation!$C$5:$D$427,2,0),"")</f>
        <v>DA+3</v>
      </c>
      <c r="E263" s="1029" t="s">
        <v>405</v>
      </c>
      <c r="F263" s="38">
        <v>45780</v>
      </c>
      <c r="G263" s="726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29" t="s">
        <v>1267</v>
      </c>
      <c r="D264" s="617" t="str">
        <f>IFERROR(VLOOKUP(C264,Foundation!$C$5:$D$427,2,0),"")</f>
        <v>DA+9</v>
      </c>
      <c r="E264" s="1029" t="s">
        <v>405</v>
      </c>
      <c r="F264" s="38">
        <v>45780</v>
      </c>
      <c r="G264" s="726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29" t="s">
        <v>402</v>
      </c>
      <c r="D265" s="617" t="str">
        <f>IFERROR(VLOOKUP(C265,Foundation!$C$5:$D$427,2,0),"")</f>
        <v>DA+9</v>
      </c>
      <c r="E265" s="1029" t="s">
        <v>405</v>
      </c>
      <c r="F265" s="38">
        <v>45781</v>
      </c>
      <c r="G265" s="726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29" t="s">
        <v>484</v>
      </c>
      <c r="D266" s="617" t="str">
        <f>IFERROR(VLOOKUP(C266,Foundation!$C$5:$D$427,2,0),"")</f>
        <v>DB1+12</v>
      </c>
      <c r="E266" s="1029" t="s">
        <v>405</v>
      </c>
      <c r="F266" s="38">
        <v>45781</v>
      </c>
      <c r="G266" s="726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29" t="s">
        <v>414</v>
      </c>
      <c r="D267" s="617" t="str">
        <f>IFERROR(VLOOKUP(C267,Foundation!$C$5:$D$427,2,0),"")</f>
        <v>DA+3</v>
      </c>
      <c r="E267" s="1029" t="s">
        <v>405</v>
      </c>
      <c r="F267" s="38">
        <v>45782</v>
      </c>
      <c r="G267" s="726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29" t="s">
        <v>485</v>
      </c>
      <c r="D268" s="617" t="str">
        <f>IFERROR(VLOOKUP(C268,Foundation!$C$5:$D$427,2,0),"")</f>
        <v>DB1+9</v>
      </c>
      <c r="E268" s="1029" t="s">
        <v>405</v>
      </c>
      <c r="F268" s="38">
        <v>45782</v>
      </c>
      <c r="G268" s="726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29" t="s">
        <v>11</v>
      </c>
      <c r="D269" s="617" t="str">
        <f>IFERROR(VLOOKUP(C269,Foundation!$C$5:$D$427,2,0),"")</f>
        <v>DD60+18</v>
      </c>
      <c r="E269" s="1029" t="s">
        <v>405</v>
      </c>
      <c r="F269" s="38">
        <v>45782</v>
      </c>
      <c r="G269" s="726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29" t="s">
        <v>1268</v>
      </c>
      <c r="D270" s="617" t="str">
        <f>IFERROR(VLOOKUP(C270,Foundation!$C$5:$D$427,2,0),"")</f>
        <v>DA+6</v>
      </c>
      <c r="E270" s="1029" t="s">
        <v>405</v>
      </c>
      <c r="F270" s="38">
        <v>45783</v>
      </c>
      <c r="G270" s="726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29" t="s">
        <v>256</v>
      </c>
      <c r="D271" s="617" t="str">
        <f>IFERROR(VLOOKUP(C271,Foundation!$C$5:$D$427,2,0),"")</f>
        <v>DB2+9</v>
      </c>
      <c r="E271" s="1029" t="s">
        <v>405</v>
      </c>
      <c r="F271" s="38">
        <v>45783</v>
      </c>
      <c r="G271" s="726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29" t="s">
        <v>454</v>
      </c>
      <c r="D272" s="617" t="str">
        <f>IFERROR(VLOOKUP(C272,Foundation!$C$5:$D$427,2,0),"")</f>
        <v>DA+6</v>
      </c>
      <c r="E272" s="1029" t="s">
        <v>405</v>
      </c>
      <c r="F272" s="38">
        <v>45783</v>
      </c>
      <c r="G272" s="726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29" t="s">
        <v>894</v>
      </c>
      <c r="D273" s="617" t="str">
        <f>IFERROR(VLOOKUP(C273,Foundation!$C$5:$D$427,2,0),"")</f>
        <v>DA+6</v>
      </c>
      <c r="E273" s="1029" t="s">
        <v>405</v>
      </c>
      <c r="F273" s="38">
        <v>45783</v>
      </c>
      <c r="G273" s="726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29" t="s">
        <v>898</v>
      </c>
      <c r="D274" s="617" t="str">
        <f>IFERROR(VLOOKUP(C274,Foundation!$C$5:$D$427,2,0),"")</f>
        <v>DA+9</v>
      </c>
      <c r="E274" s="1029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29" t="s">
        <v>257</v>
      </c>
      <c r="D275" s="617" t="str">
        <f>IFERROR(VLOOKUP(C275,Foundation!$C$5:$D$427,2,0),"")</f>
        <v>DB1+6</v>
      </c>
      <c r="E275" s="1029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29" t="s">
        <v>459</v>
      </c>
      <c r="D276" s="617" t="str">
        <f>IFERROR(VLOOKUP(C276,Foundation!$C$5:$D$427,2,0),"")</f>
        <v>DA+6</v>
      </c>
      <c r="E276" s="1029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29" t="s">
        <v>473</v>
      </c>
      <c r="D277" s="617" t="str">
        <f>IFERROR(VLOOKUP(C277,Foundation!$C$5:$D$427,2,0),"")</f>
        <v>DA+1.5</v>
      </c>
      <c r="E277" s="1029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29" t="s">
        <v>483</v>
      </c>
      <c r="D278" s="617" t="str">
        <f>IFERROR(VLOOKUP(C278,Foundation!$C$5:$D$427,2,0),"")</f>
        <v>DA-1.5</v>
      </c>
      <c r="E278" s="1029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29" t="s">
        <v>263</v>
      </c>
      <c r="D279" s="617" t="str">
        <f>IFERROR(VLOOKUP(C279,Foundation!$C$5:$D$427,2,0),"")</f>
        <v>DB1+12</v>
      </c>
      <c r="E279" s="1029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29" t="s">
        <v>180</v>
      </c>
      <c r="D280" s="617" t="str">
        <f>IFERROR(VLOOKUP(C280,Foundation!$C$5:$D$427,2,0),"")</f>
        <v>DA+6</v>
      </c>
      <c r="E280" s="1029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29" t="s">
        <v>181</v>
      </c>
      <c r="D281" s="617" t="str">
        <f>IFERROR(VLOOKUP(C281,Foundation!$C$5:$D$427,2,0),"")</f>
        <v>DA+6</v>
      </c>
      <c r="E281" s="1029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29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29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2" t="s">
        <v>176</v>
      </c>
      <c r="D284" s="617" t="str">
        <f>IFERROR(VLOOKUP(C284,Foundation!$C$5:$D$427,2,0),"")</f>
        <v>DA+1.5</v>
      </c>
      <c r="E284" s="1029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29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29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29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29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29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29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29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29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29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29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29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29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29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29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29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29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29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29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29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29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88" t="s">
        <v>1777</v>
      </c>
      <c r="D305" s="617" t="s">
        <v>215</v>
      </c>
      <c r="E305" s="1029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88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88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1800</v>
      </c>
      <c r="K312" s="3" t="s">
        <v>255</v>
      </c>
    </row>
    <row r="313" spans="1:11" ht="15.5">
      <c r="A313" s="611">
        <f t="shared" si="6"/>
        <v>309</v>
      </c>
      <c r="B313" s="3"/>
      <c r="C313" s="669" t="s">
        <v>1071</v>
      </c>
      <c r="D313" s="617" t="str">
        <f>IFERROR(VLOOKUP(C313,Foundation!$C$5:$D$427,2,0),"")</f>
        <v>DB1+9</v>
      </c>
      <c r="E313" s="3"/>
      <c r="F313" s="3"/>
      <c r="G313" s="3"/>
      <c r="H313" s="3"/>
      <c r="I313" s="3"/>
      <c r="J313" s="69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6" priority="1"/>
    <cfRule type="duplicateValues" dxfId="195" priority="2"/>
  </conditionalFormatting>
  <conditionalFormatting sqref="C3:C4 C35:C65307">
    <cfRule type="expression" dxfId="194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3" priority="29"/>
    <cfRule type="duplicateValues" dxfId="192" priority="30"/>
    <cfRule type="duplicateValues" dxfId="191" priority="31"/>
  </conditionalFormatting>
  <conditionalFormatting sqref="C5:C10">
    <cfRule type="duplicateValues" dxfId="190" priority="606"/>
  </conditionalFormatting>
  <conditionalFormatting sqref="C11:C34">
    <cfRule type="duplicateValues" dxfId="189" priority="859"/>
  </conditionalFormatting>
  <conditionalFormatting sqref="C35:C65307">
    <cfRule type="expression" dxfId="188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3" zoomScaleNormal="100" workbookViewId="0">
      <selection activeCell="D270" sqref="D270:J27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9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21" t="str">
        <f>OPGW!B2</f>
        <v>KEC International Limited</v>
      </c>
      <c r="C1" s="1621"/>
      <c r="D1" s="1621"/>
      <c r="E1" s="1621"/>
      <c r="F1" s="1621"/>
      <c r="G1" s="1621"/>
      <c r="H1" s="1621"/>
      <c r="I1" s="1621"/>
      <c r="J1" s="1621"/>
      <c r="K1" s="1621"/>
    </row>
    <row r="2" spans="2:11">
      <c r="B2" s="1621" t="str">
        <f>OPGW!B3</f>
        <v xml:space="preserve"> TA413 : 765 KV D/C Bikaner III - Neemrana II TL02</v>
      </c>
      <c r="C2" s="1621"/>
      <c r="D2" s="1621"/>
      <c r="E2" s="1621"/>
      <c r="F2" s="1621"/>
      <c r="G2" s="1621"/>
      <c r="H2" s="1621"/>
      <c r="I2" s="1621"/>
      <c r="J2" s="1621"/>
      <c r="K2" s="1621"/>
    </row>
    <row r="3" spans="2:11" ht="15.5">
      <c r="B3" s="1620" t="s">
        <v>93</v>
      </c>
      <c r="C3" s="1620"/>
      <c r="D3" s="1620"/>
      <c r="E3" s="1620"/>
      <c r="F3" s="1620"/>
      <c r="G3" s="1620"/>
      <c r="H3" s="1620"/>
      <c r="I3" s="1620"/>
      <c r="J3" s="1193" t="str">
        <f>TA413_PBNTL!M1</f>
        <v>23.06.2026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6" t="s">
        <v>46</v>
      </c>
      <c r="G4" s="1136" t="s">
        <v>47</v>
      </c>
      <c r="H4" s="1137" t="s">
        <v>87</v>
      </c>
      <c r="I4" s="1138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5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5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5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5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5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5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5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5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5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5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5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5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5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5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5" t="s">
        <v>964</v>
      </c>
      <c r="K20" s="10"/>
    </row>
    <row r="21" spans="2:11">
      <c r="B21" s="10">
        <v>17</v>
      </c>
      <c r="C21" s="10">
        <v>4</v>
      </c>
      <c r="D21" s="729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5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5" t="s">
        <v>964</v>
      </c>
      <c r="K22" s="10"/>
    </row>
    <row r="23" spans="2:11">
      <c r="B23" s="10">
        <v>19</v>
      </c>
      <c r="C23" s="10">
        <v>6</v>
      </c>
      <c r="D23" s="729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5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5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5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5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5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8">
        <v>45697</v>
      </c>
      <c r="G28" s="738">
        <v>45697</v>
      </c>
      <c r="H28" s="65" t="s">
        <v>1194</v>
      </c>
      <c r="I28" s="64" t="s">
        <v>1226</v>
      </c>
      <c r="J28" s="1135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5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5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5" t="s">
        <v>964</v>
      </c>
      <c r="K31" s="10"/>
    </row>
    <row r="32" spans="2:11">
      <c r="B32" s="10">
        <v>28</v>
      </c>
      <c r="C32" s="10">
        <v>15</v>
      </c>
      <c r="D32" s="990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5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5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5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5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5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5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5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5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5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5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5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5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5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5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5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5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5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5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5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5" t="s">
        <v>964</v>
      </c>
      <c r="K51" s="10"/>
    </row>
    <row r="52" spans="2:11">
      <c r="B52" s="10">
        <v>48</v>
      </c>
      <c r="C52" s="10">
        <v>9</v>
      </c>
      <c r="D52" s="990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5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5" t="s">
        <v>964</v>
      </c>
      <c r="K53" s="10"/>
    </row>
    <row r="54" spans="2:11">
      <c r="B54" s="10">
        <v>50</v>
      </c>
      <c r="C54" s="10">
        <v>11</v>
      </c>
      <c r="D54" s="729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5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5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5" t="s">
        <v>964</v>
      </c>
      <c r="K56" s="10"/>
    </row>
    <row r="57" spans="2:11">
      <c r="B57" s="10">
        <v>53</v>
      </c>
      <c r="C57" s="10">
        <v>14</v>
      </c>
      <c r="D57" s="729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5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5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5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5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5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5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5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5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5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5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5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5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5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5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5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5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5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5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5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5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5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5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5" t="s">
        <v>964</v>
      </c>
      <c r="K79" s="10"/>
    </row>
    <row r="80" spans="2:11">
      <c r="B80" s="10">
        <v>76</v>
      </c>
      <c r="C80" s="10">
        <v>13</v>
      </c>
      <c r="D80" s="729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5" t="s">
        <v>964</v>
      </c>
      <c r="K80" s="10"/>
    </row>
    <row r="81" spans="2:11">
      <c r="B81" s="10">
        <v>77</v>
      </c>
      <c r="C81" s="10">
        <v>14</v>
      </c>
      <c r="D81" s="729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8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4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5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4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5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5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5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5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2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2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24" t="s">
        <v>1678</v>
      </c>
      <c r="G212" s="1224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194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6">
        <v>46112</v>
      </c>
      <c r="G216" s="726">
        <v>46113</v>
      </c>
      <c r="H216" s="65" t="s">
        <v>1194</v>
      </c>
      <c r="I216" s="64"/>
      <c r="J216" s="65" t="s">
        <v>964</v>
      </c>
      <c r="K216" s="1225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6">
        <v>46114</v>
      </c>
      <c r="G217" s="726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6">
        <v>46116</v>
      </c>
      <c r="G218" s="726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6">
        <v>46118</v>
      </c>
      <c r="G219" s="726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39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39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39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2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2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2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2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2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2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0">
        <v>268</v>
      </c>
      <c r="C272" s="10">
        <v>12</v>
      </c>
      <c r="D272" s="669" t="s">
        <v>54</v>
      </c>
      <c r="E272" s="65" t="str">
        <f>VLOOKUP(D272,Erection!$C$5:$D$753,2,0)</f>
        <v>DB1+0</v>
      </c>
      <c r="F272" s="114">
        <v>46190</v>
      </c>
      <c r="G272" s="114">
        <v>46190</v>
      </c>
      <c r="H272" s="65" t="s">
        <v>1194</v>
      </c>
      <c r="I272" s="63"/>
      <c r="J272" s="10" t="s">
        <v>964</v>
      </c>
    </row>
    <row r="273" spans="2:10">
      <c r="B273" s="177"/>
      <c r="C273" s="177"/>
      <c r="D273" s="1274"/>
      <c r="E273" s="628"/>
      <c r="F273" s="177"/>
      <c r="G273" s="177"/>
      <c r="H273" s="628"/>
      <c r="I273" s="1359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7" priority="1"/>
    <cfRule type="duplicateValues" dxfId="186" priority="2"/>
  </conditionalFormatting>
  <conditionalFormatting sqref="D3:D4 D97:D199 D201:D233 D237:D259 D321:D64884">
    <cfRule type="expression" dxfId="185" priority="2131" stopIfTrue="1">
      <formula>AND(COUNTIF($D$74:$D$75, D3)+COUNTIF($D$1:$D$4, D3)+COUNTIF($D$76:$D$64884, D3)&gt;1,NOT(ISBLANK(D3)))</formula>
    </cfRule>
    <cfRule type="expression" dxfId="184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83" priority="1414"/>
  </conditionalFormatting>
  <conditionalFormatting sqref="D40">
    <cfRule type="duplicateValues" dxfId="182" priority="32"/>
  </conditionalFormatting>
  <conditionalFormatting sqref="D97:D199 D201:D233 D237:D259 D321:D64884">
    <cfRule type="expression" dxfId="181" priority="2141" stopIfTrue="1">
      <formula>AND(COUNTIF($D$74:$D$75, D97)+COUNTIF($D$76:$D$64884, D97)&gt;1,NOT(ISBLANK(D97)))</formula>
    </cfRule>
  </conditionalFormatting>
  <conditionalFormatting sqref="D200">
    <cfRule type="duplicateValues" dxfId="180" priority="4543"/>
    <cfRule type="duplicateValues" dxfId="179" priority="4544"/>
    <cfRule type="duplicateValues" dxfId="178" priority="4545"/>
    <cfRule type="duplicateValues" dxfId="177" priority="4546"/>
    <cfRule type="duplicateValues" dxfId="176" priority="4547"/>
    <cfRule type="duplicateValues" dxfId="175" priority="4548"/>
    <cfRule type="duplicateValues" dxfId="174" priority="4549"/>
    <cfRule type="expression" dxfId="173" priority="4550" stopIfTrue="1">
      <formula>AND(COUNTIF($D$74:$D$75, D200)+COUNTIF($D$1:$D$4, D200)+COUNTIF($D$76:$D$64887, D200)&gt;1,NOT(ISBLANK(D200)))</formula>
    </cfRule>
    <cfRule type="expression" dxfId="172" priority="4551" stopIfTrue="1">
      <formula>AND(COUNTIF($D$10:$D$10, D200)+COUNTIF($D$1:$D$4, D200)+COUNTIF($D$11:$D$75, D200)+COUNTIF($D$76:$D$64887, D200)&gt;1,NOT(ISBLANK(D200)))</formula>
    </cfRule>
    <cfRule type="expression" dxfId="171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0" priority="25"/>
  </conditionalFormatting>
  <conditionalFormatting sqref="D321:D1048576 D1:D199 D201:D259">
    <cfRule type="duplicateValues" dxfId="169" priority="23"/>
    <cfRule type="duplicateValues" dxfId="168" priority="24"/>
  </conditionalFormatting>
  <conditionalFormatting sqref="D321:D1048576 D1:D259">
    <cfRule type="duplicateValues" dxfId="167" priority="3"/>
  </conditionalFormatting>
  <conditionalFormatting sqref="D321:D1048576 D3:D199 D201:D233 D237:D259">
    <cfRule type="duplicateValues" dxfId="166" priority="26"/>
    <cfRule type="duplicateValues" dxfId="165" priority="27"/>
    <cfRule type="duplicateValues" dxfId="164" priority="1622"/>
    <cfRule type="duplicateValues" dxfId="163" priority="1623"/>
    <cfRule type="duplicateValues" dxfId="162" priority="1624"/>
    <cfRule type="duplicateValues" dxfId="161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31" activePane="bottomRight" state="frozen"/>
      <selection activeCell="C8" sqref="C8"/>
      <selection pane="topRight" activeCell="C8" sqref="C8"/>
      <selection pane="bottomLeft" activeCell="C8" sqref="C8"/>
      <selection pane="bottomRight" activeCell="Q121" sqref="Q12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53" customFormat="1" ht="15.5">
      <c r="A1" s="1622" t="s">
        <v>1770</v>
      </c>
      <c r="B1" s="1622"/>
      <c r="C1" s="1622"/>
      <c r="D1" s="1622"/>
      <c r="E1" s="1622"/>
      <c r="F1" s="1622"/>
      <c r="G1" s="1622"/>
      <c r="H1" s="1622"/>
      <c r="I1" s="1622"/>
      <c r="J1" s="1622"/>
      <c r="K1" s="1622"/>
      <c r="L1" s="1622"/>
    </row>
    <row r="2" spans="1:13" s="1253" customFormat="1" ht="15.5">
      <c r="A2" s="1622" t="s">
        <v>1753</v>
      </c>
      <c r="B2" s="1622"/>
      <c r="C2" s="1622"/>
      <c r="D2" s="1622"/>
      <c r="E2" s="1622"/>
      <c r="F2" s="1622"/>
      <c r="G2" s="1622"/>
      <c r="H2" s="1622"/>
      <c r="I2" s="1622"/>
      <c r="J2" s="1622"/>
      <c r="K2" s="1622"/>
      <c r="L2" s="1622"/>
      <c r="M2" s="1253">
        <f>I3-J3</f>
        <v>7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34</v>
      </c>
      <c r="J3" s="132">
        <f>302-J4</f>
        <v>27</v>
      </c>
      <c r="K3" s="132">
        <f>302-K4</f>
        <v>98</v>
      </c>
    </row>
    <row r="4" spans="1:13">
      <c r="A4" s="1623" t="s">
        <v>91</v>
      </c>
      <c r="B4" s="1254" t="s">
        <v>654</v>
      </c>
      <c r="C4" s="1254" t="s">
        <v>653</v>
      </c>
      <c r="D4" s="1254" t="s">
        <v>486</v>
      </c>
      <c r="E4" s="1624" t="s">
        <v>1754</v>
      </c>
      <c r="F4" s="1254">
        <f>COUNTIFS(F6:F312,F165)</f>
        <v>306</v>
      </c>
      <c r="G4" s="1254">
        <f t="shared" ref="G4:H4" si="1">COUNTIFS(G6:G312,G165)</f>
        <v>304</v>
      </c>
      <c r="H4" s="1254">
        <f t="shared" si="1"/>
        <v>302</v>
      </c>
      <c r="I4" s="1254">
        <f>COUNTIFS(I6:I312,"done")</f>
        <v>268</v>
      </c>
      <c r="J4" s="1254">
        <f>COUNTIFS(J6:J312,"done")</f>
        <v>275</v>
      </c>
      <c r="K4" s="1254">
        <f>COUNTIFS(K6:K312,"done")</f>
        <v>204</v>
      </c>
      <c r="L4" s="1254" t="s">
        <v>1</v>
      </c>
    </row>
    <row r="5" spans="1:13" ht="29">
      <c r="A5" s="1623"/>
      <c r="B5" s="1254" t="s">
        <v>522</v>
      </c>
      <c r="C5" s="1254" t="s">
        <v>523</v>
      </c>
      <c r="D5" s="1254" t="s">
        <v>487</v>
      </c>
      <c r="E5" s="1625"/>
      <c r="F5" s="1255" t="s">
        <v>99</v>
      </c>
      <c r="G5" s="1255" t="s">
        <v>34</v>
      </c>
      <c r="H5" s="1255" t="s">
        <v>1755</v>
      </c>
      <c r="I5" s="1255" t="s">
        <v>1756</v>
      </c>
      <c r="J5" s="1255" t="s">
        <v>1757</v>
      </c>
      <c r="K5" s="1255" t="s">
        <v>1346</v>
      </c>
      <c r="L5" s="1254"/>
    </row>
    <row r="6" spans="1:13">
      <c r="A6" s="1256"/>
      <c r="B6" s="1256"/>
      <c r="C6" s="1256" t="s">
        <v>1162</v>
      </c>
      <c r="D6" s="1257" t="s">
        <v>244</v>
      </c>
      <c r="E6" s="1258"/>
      <c r="F6" s="1256"/>
      <c r="G6" s="1256"/>
      <c r="H6" s="1256"/>
      <c r="I6" s="1256"/>
      <c r="J6" s="1256"/>
      <c r="K6" s="1256"/>
      <c r="L6" s="1256"/>
    </row>
    <row r="7" spans="1:13">
      <c r="A7" s="1258">
        <f>SUBTOTAL(103,$C7:C$7)</f>
        <v>1</v>
      </c>
      <c r="B7" s="1258" t="s">
        <v>525</v>
      </c>
      <c r="C7" s="1258" t="s">
        <v>268</v>
      </c>
      <c r="D7" s="1259" t="s">
        <v>188</v>
      </c>
      <c r="E7" s="1258" t="s">
        <v>50</v>
      </c>
      <c r="F7" s="1260" t="s">
        <v>255</v>
      </c>
      <c r="G7" s="1260" t="s">
        <v>255</v>
      </c>
      <c r="H7" s="1258" t="s">
        <v>255</v>
      </c>
      <c r="I7" s="1258" t="s">
        <v>1758</v>
      </c>
      <c r="J7" s="1258" t="s">
        <v>1758</v>
      </c>
      <c r="K7" s="1258" t="s">
        <v>1758</v>
      </c>
      <c r="L7" s="1258"/>
    </row>
    <row r="8" spans="1:13">
      <c r="A8" s="1258">
        <f>SUBTOTAL(103,$C$7:C8)</f>
        <v>2</v>
      </c>
      <c r="B8" s="1258" t="s">
        <v>1251</v>
      </c>
      <c r="C8" s="1258" t="s">
        <v>1250</v>
      </c>
      <c r="D8" s="1259" t="s">
        <v>178</v>
      </c>
      <c r="E8" s="1258" t="s">
        <v>50</v>
      </c>
      <c r="F8" s="1260" t="s">
        <v>255</v>
      </c>
      <c r="G8" s="1260" t="s">
        <v>255</v>
      </c>
      <c r="H8" s="1258" t="s">
        <v>255</v>
      </c>
      <c r="I8" s="1258" t="s">
        <v>1758</v>
      </c>
      <c r="J8" s="1258" t="s">
        <v>1758</v>
      </c>
      <c r="K8" s="1258" t="s">
        <v>1758</v>
      </c>
      <c r="L8" s="1258"/>
    </row>
    <row r="9" spans="1:13">
      <c r="A9" s="1258">
        <f>SUBTOTAL(103,$C$7:C9)</f>
        <v>3</v>
      </c>
      <c r="B9" s="1258" t="s">
        <v>527</v>
      </c>
      <c r="C9" s="1258" t="s">
        <v>1252</v>
      </c>
      <c r="D9" s="1292" t="s">
        <v>3</v>
      </c>
      <c r="E9" s="1258" t="s">
        <v>50</v>
      </c>
      <c r="F9" s="1260" t="s">
        <v>255</v>
      </c>
      <c r="G9" s="1260" t="s">
        <v>255</v>
      </c>
      <c r="H9" s="1258" t="s">
        <v>255</v>
      </c>
      <c r="I9" s="1258" t="s">
        <v>1758</v>
      </c>
      <c r="J9" s="1258" t="s">
        <v>1758</v>
      </c>
      <c r="K9" s="1258" t="s">
        <v>1758</v>
      </c>
      <c r="L9" s="1258"/>
    </row>
    <row r="10" spans="1:13">
      <c r="A10" s="1258">
        <f>SUBTOTAL(103,$C$7:C10)</f>
        <v>4</v>
      </c>
      <c r="B10" s="1258"/>
      <c r="C10" s="1258" t="s">
        <v>1253</v>
      </c>
      <c r="D10" s="1292" t="s">
        <v>2</v>
      </c>
      <c r="E10" s="1258" t="s">
        <v>50</v>
      </c>
      <c r="F10" s="1260" t="s">
        <v>255</v>
      </c>
      <c r="G10" s="1260" t="s">
        <v>255</v>
      </c>
      <c r="H10" s="1258" t="s">
        <v>255</v>
      </c>
      <c r="I10" s="1258" t="s">
        <v>1758</v>
      </c>
      <c r="J10" s="1258" t="s">
        <v>1758</v>
      </c>
      <c r="K10" s="1258" t="s">
        <v>1758</v>
      </c>
      <c r="L10" s="1258"/>
    </row>
    <row r="11" spans="1:13">
      <c r="A11" s="1258">
        <f>SUBTOTAL(103,$C$7:C11)</f>
        <v>5</v>
      </c>
      <c r="B11" s="1258"/>
      <c r="C11" s="1258" t="s">
        <v>1254</v>
      </c>
      <c r="D11" s="1292" t="s">
        <v>2</v>
      </c>
      <c r="E11" s="1258" t="s">
        <v>50</v>
      </c>
      <c r="F11" s="1260" t="s">
        <v>255</v>
      </c>
      <c r="G11" s="1260" t="s">
        <v>255</v>
      </c>
      <c r="H11" s="1258" t="s">
        <v>255</v>
      </c>
      <c r="I11" s="1258" t="s">
        <v>1758</v>
      </c>
      <c r="J11" s="1258" t="s">
        <v>1758</v>
      </c>
      <c r="K11" s="1258" t="s">
        <v>1758</v>
      </c>
      <c r="L11" s="1258"/>
    </row>
    <row r="12" spans="1:13">
      <c r="A12" s="1258">
        <f>SUBTOTAL(103,$C$7:C12)</f>
        <v>6</v>
      </c>
      <c r="B12" s="1258"/>
      <c r="C12" s="1258" t="s">
        <v>1255</v>
      </c>
      <c r="D12" s="1292" t="s">
        <v>2</v>
      </c>
      <c r="E12" s="1258" t="s">
        <v>50</v>
      </c>
      <c r="F12" s="1260" t="s">
        <v>255</v>
      </c>
      <c r="G12" s="1260" t="s">
        <v>255</v>
      </c>
      <c r="H12" s="1258" t="s">
        <v>255</v>
      </c>
      <c r="I12" s="1258" t="s">
        <v>1758</v>
      </c>
      <c r="J12" s="1258" t="s">
        <v>1758</v>
      </c>
      <c r="K12" s="1258" t="s">
        <v>1758</v>
      </c>
      <c r="L12" s="1258"/>
    </row>
    <row r="13" spans="1:13">
      <c r="A13" s="1258">
        <f>SUBTOTAL(103,$C$7:C13)</f>
        <v>7</v>
      </c>
      <c r="B13" s="1258"/>
      <c r="C13" s="1258" t="s">
        <v>1256</v>
      </c>
      <c r="D13" s="1292" t="s">
        <v>2</v>
      </c>
      <c r="E13" s="1258" t="s">
        <v>50</v>
      </c>
      <c r="F13" s="1260" t="s">
        <v>255</v>
      </c>
      <c r="G13" s="1260" t="s">
        <v>255</v>
      </c>
      <c r="H13" s="1258" t="s">
        <v>255</v>
      </c>
      <c r="I13" s="1258" t="s">
        <v>1758</v>
      </c>
      <c r="J13" s="1258" t="s">
        <v>1758</v>
      </c>
      <c r="K13" s="1258" t="s">
        <v>1758</v>
      </c>
      <c r="L13" s="1258"/>
    </row>
    <row r="14" spans="1:13">
      <c r="A14" s="1258">
        <f>SUBTOTAL(103,$C$7:C14)</f>
        <v>8</v>
      </c>
      <c r="B14" s="1258"/>
      <c r="C14" s="1258" t="s">
        <v>1257</v>
      </c>
      <c r="D14" s="1292" t="s">
        <v>79</v>
      </c>
      <c r="E14" s="1258" t="s">
        <v>50</v>
      </c>
      <c r="F14" s="1260" t="s">
        <v>255</v>
      </c>
      <c r="G14" s="1260" t="s">
        <v>255</v>
      </c>
      <c r="H14" s="1258" t="s">
        <v>255</v>
      </c>
      <c r="I14" s="1258" t="s">
        <v>1758</v>
      </c>
      <c r="J14" s="1258" t="s">
        <v>1758</v>
      </c>
      <c r="K14" s="1258" t="s">
        <v>1758</v>
      </c>
      <c r="L14" s="1258"/>
    </row>
    <row r="15" spans="1:13">
      <c r="A15" s="1258">
        <f>SUBTOTAL(103,$C$7:C15)</f>
        <v>9</v>
      </c>
      <c r="B15" s="1258"/>
      <c r="C15" s="1258" t="s">
        <v>1258</v>
      </c>
      <c r="D15" s="1292" t="s">
        <v>183</v>
      </c>
      <c r="E15" s="1258" t="s">
        <v>50</v>
      </c>
      <c r="F15" s="1260" t="s">
        <v>255</v>
      </c>
      <c r="G15" s="1260" t="s">
        <v>255</v>
      </c>
      <c r="H15" s="1258" t="s">
        <v>255</v>
      </c>
      <c r="I15" s="1258" t="s">
        <v>1758</v>
      </c>
      <c r="J15" s="1258" t="s">
        <v>1758</v>
      </c>
      <c r="K15" s="1258" t="s">
        <v>1758</v>
      </c>
      <c r="L15" s="1258"/>
    </row>
    <row r="16" spans="1:13">
      <c r="A16" s="1258">
        <f>SUBTOTAL(103,$C$7:C16)</f>
        <v>10</v>
      </c>
      <c r="B16" s="1258"/>
      <c r="C16" s="1258" t="s">
        <v>1259</v>
      </c>
      <c r="D16" s="1292" t="s">
        <v>2</v>
      </c>
      <c r="E16" s="1258" t="s">
        <v>50</v>
      </c>
      <c r="F16" s="1260" t="s">
        <v>255</v>
      </c>
      <c r="G16" s="1260" t="s">
        <v>255</v>
      </c>
      <c r="H16" s="1258" t="s">
        <v>255</v>
      </c>
      <c r="I16" s="1258" t="s">
        <v>1758</v>
      </c>
      <c r="J16" s="1258" t="s">
        <v>1758</v>
      </c>
      <c r="K16" s="1258" t="s">
        <v>1758</v>
      </c>
      <c r="L16" s="1258"/>
    </row>
    <row r="17" spans="1:12">
      <c r="A17" s="1258">
        <f>SUBTOTAL(103,$C$7:C17)</f>
        <v>11</v>
      </c>
      <c r="B17" s="1258"/>
      <c r="C17" s="1258" t="s">
        <v>1260</v>
      </c>
      <c r="D17" s="1292" t="s">
        <v>2</v>
      </c>
      <c r="E17" s="1258" t="s">
        <v>50</v>
      </c>
      <c r="F17" s="1260" t="s">
        <v>255</v>
      </c>
      <c r="G17" s="1260" t="s">
        <v>255</v>
      </c>
      <c r="H17" s="1258" t="s">
        <v>255</v>
      </c>
      <c r="I17" s="1258" t="s">
        <v>1758</v>
      </c>
      <c r="J17" s="1258" t="s">
        <v>1758</v>
      </c>
      <c r="K17" s="1258" t="s">
        <v>1758</v>
      </c>
      <c r="L17" s="1258"/>
    </row>
    <row r="18" spans="1:12">
      <c r="A18" s="1258">
        <f>SUBTOTAL(103,$C$7:C18)</f>
        <v>12</v>
      </c>
      <c r="B18" s="1258"/>
      <c r="C18" s="1258" t="s">
        <v>1261</v>
      </c>
      <c r="D18" s="1292" t="s">
        <v>3</v>
      </c>
      <c r="E18" s="1258" t="s">
        <v>50</v>
      </c>
      <c r="F18" s="1260" t="s">
        <v>255</v>
      </c>
      <c r="G18" s="1260" t="s">
        <v>255</v>
      </c>
      <c r="H18" s="1258" t="s">
        <v>255</v>
      </c>
      <c r="I18" s="1258" t="s">
        <v>1758</v>
      </c>
      <c r="J18" s="1258" t="s">
        <v>1758</v>
      </c>
      <c r="K18" s="1258" t="s">
        <v>1758</v>
      </c>
      <c r="L18" s="1258"/>
    </row>
    <row r="19" spans="1:12">
      <c r="A19" s="1258">
        <f>SUBTOTAL(103,$C$7:C19)</f>
        <v>13</v>
      </c>
      <c r="B19" s="1258"/>
      <c r="C19" s="1258" t="s">
        <v>1262</v>
      </c>
      <c r="D19" s="1292" t="s">
        <v>3</v>
      </c>
      <c r="E19" s="1258" t="s">
        <v>50</v>
      </c>
      <c r="F19" s="1260" t="s">
        <v>255</v>
      </c>
      <c r="G19" s="1260" t="s">
        <v>255</v>
      </c>
      <c r="H19" s="1258" t="s">
        <v>255</v>
      </c>
      <c r="I19" s="1258" t="s">
        <v>1758</v>
      </c>
      <c r="J19" s="1258" t="s">
        <v>1758</v>
      </c>
      <c r="K19" s="1258" t="s">
        <v>1758</v>
      </c>
      <c r="L19" s="1258"/>
    </row>
    <row r="20" spans="1:12">
      <c r="A20" s="1258">
        <f>SUBTOTAL(103,$C$7:C20)</f>
        <v>14</v>
      </c>
      <c r="B20" s="1258"/>
      <c r="C20" s="1258" t="s">
        <v>1263</v>
      </c>
      <c r="D20" s="1292" t="s">
        <v>2</v>
      </c>
      <c r="E20" s="1258" t="s">
        <v>50</v>
      </c>
      <c r="F20" s="1260" t="s">
        <v>255</v>
      </c>
      <c r="G20" s="1260" t="s">
        <v>255</v>
      </c>
      <c r="H20" s="1258" t="s">
        <v>255</v>
      </c>
      <c r="I20" s="1258" t="s">
        <v>1758</v>
      </c>
      <c r="J20" s="1258" t="s">
        <v>1758</v>
      </c>
      <c r="K20" s="1258" t="s">
        <v>1758</v>
      </c>
      <c r="L20" s="1258"/>
    </row>
    <row r="21" spans="1:12">
      <c r="A21" s="1258">
        <f>SUBTOTAL(103,$C$7:C21)</f>
        <v>15</v>
      </c>
      <c r="B21" s="1258" t="s">
        <v>539</v>
      </c>
      <c r="C21" s="1258" t="s">
        <v>1264</v>
      </c>
      <c r="D21" s="1292" t="s">
        <v>3</v>
      </c>
      <c r="E21" s="1258" t="s">
        <v>50</v>
      </c>
      <c r="F21" s="1260" t="s">
        <v>255</v>
      </c>
      <c r="G21" s="1260" t="s">
        <v>255</v>
      </c>
      <c r="H21" s="1258" t="s">
        <v>255</v>
      </c>
      <c r="I21" s="1258" t="s">
        <v>1758</v>
      </c>
      <c r="J21" s="1258" t="s">
        <v>1758</v>
      </c>
      <c r="K21" s="1258" t="s">
        <v>1758</v>
      </c>
      <c r="L21" s="1258"/>
    </row>
    <row r="22" spans="1:12">
      <c r="A22" s="1258">
        <f>SUBTOTAL(103,$C$7:C22)</f>
        <v>16</v>
      </c>
      <c r="B22" s="1258"/>
      <c r="C22" s="1258" t="s">
        <v>1265</v>
      </c>
      <c r="D22" s="1292" t="s">
        <v>211</v>
      </c>
      <c r="E22" s="1258" t="s">
        <v>50</v>
      </c>
      <c r="F22" s="1260" t="s">
        <v>255</v>
      </c>
      <c r="G22" s="1260" t="s">
        <v>255</v>
      </c>
      <c r="H22" s="1258" t="s">
        <v>255</v>
      </c>
      <c r="I22" s="1258" t="s">
        <v>1758</v>
      </c>
      <c r="J22" s="1258" t="s">
        <v>1758</v>
      </c>
      <c r="K22" s="1258" t="s">
        <v>1758</v>
      </c>
      <c r="L22" s="1258"/>
    </row>
    <row r="23" spans="1:12">
      <c r="A23" s="1258">
        <f>SUBTOTAL(103,$C$7:C23)</f>
        <v>17</v>
      </c>
      <c r="B23" s="1258"/>
      <c r="C23" s="1258" t="s">
        <v>1266</v>
      </c>
      <c r="D23" s="1292" t="s">
        <v>2</v>
      </c>
      <c r="E23" s="1258" t="s">
        <v>50</v>
      </c>
      <c r="F23" s="1260" t="s">
        <v>255</v>
      </c>
      <c r="G23" s="1260" t="s">
        <v>255</v>
      </c>
      <c r="H23" s="1258" t="s">
        <v>255</v>
      </c>
      <c r="I23" s="1258" t="s">
        <v>1758</v>
      </c>
      <c r="J23" s="1258" t="s">
        <v>1758</v>
      </c>
      <c r="K23" s="1258" t="s">
        <v>1758</v>
      </c>
      <c r="L23" s="1258"/>
    </row>
    <row r="24" spans="1:12">
      <c r="A24" s="1258">
        <f>SUBTOTAL(103,$C$7:C24)</f>
        <v>18</v>
      </c>
      <c r="B24" s="1258"/>
      <c r="C24" s="1258" t="s">
        <v>1267</v>
      </c>
      <c r="D24" s="1292" t="s">
        <v>49</v>
      </c>
      <c r="E24" s="1258" t="s">
        <v>50</v>
      </c>
      <c r="F24" s="1260" t="s">
        <v>255</v>
      </c>
      <c r="G24" s="1260" t="s">
        <v>255</v>
      </c>
      <c r="H24" s="1258" t="s">
        <v>255</v>
      </c>
      <c r="I24" s="1258" t="s">
        <v>1758</v>
      </c>
      <c r="J24" s="1258" t="s">
        <v>1758</v>
      </c>
      <c r="K24" s="1258" t="s">
        <v>1758</v>
      </c>
      <c r="L24" s="1258"/>
    </row>
    <row r="25" spans="1:12">
      <c r="A25" s="1258">
        <f>SUBTOTAL(103,$C$7:C25)</f>
        <v>19</v>
      </c>
      <c r="B25" s="1258"/>
      <c r="C25" s="1258" t="s">
        <v>1268</v>
      </c>
      <c r="D25" s="1292" t="s">
        <v>79</v>
      </c>
      <c r="E25" s="1258" t="s">
        <v>50</v>
      </c>
      <c r="F25" s="1260" t="s">
        <v>255</v>
      </c>
      <c r="G25" s="1260" t="s">
        <v>255</v>
      </c>
      <c r="H25" s="1258" t="s">
        <v>255</v>
      </c>
      <c r="I25" s="1258" t="s">
        <v>1758</v>
      </c>
      <c r="J25" s="1258" t="s">
        <v>1758</v>
      </c>
      <c r="K25" s="1258" t="s">
        <v>1758</v>
      </c>
      <c r="L25" s="1258"/>
    </row>
    <row r="26" spans="1:12">
      <c r="A26" s="1258">
        <f>SUBTOTAL(103,$C$7:C26)</f>
        <v>20</v>
      </c>
      <c r="B26" s="1258"/>
      <c r="C26" s="1258" t="s">
        <v>256</v>
      </c>
      <c r="D26" s="1293" t="s">
        <v>215</v>
      </c>
      <c r="E26" s="1258" t="s">
        <v>50</v>
      </c>
      <c r="F26" s="1260" t="s">
        <v>255</v>
      </c>
      <c r="G26" s="1260" t="s">
        <v>255</v>
      </c>
      <c r="H26" s="1258" t="s">
        <v>255</v>
      </c>
      <c r="I26" s="1258" t="s">
        <v>1758</v>
      </c>
      <c r="J26" s="1258" t="s">
        <v>1758</v>
      </c>
      <c r="K26" s="1258" t="s">
        <v>1758</v>
      </c>
      <c r="L26" s="1258"/>
    </row>
    <row r="27" spans="1:12">
      <c r="A27" s="1258">
        <f>SUBTOTAL(103,$C$7:C27)</f>
        <v>21</v>
      </c>
      <c r="B27" s="1258"/>
      <c r="C27" s="1258" t="s">
        <v>454</v>
      </c>
      <c r="D27" s="1292" t="s">
        <v>79</v>
      </c>
      <c r="E27" s="1258" t="s">
        <v>50</v>
      </c>
      <c r="F27" s="1260" t="s">
        <v>255</v>
      </c>
      <c r="G27" s="1260" t="s">
        <v>255</v>
      </c>
      <c r="H27" s="1258" t="s">
        <v>255</v>
      </c>
      <c r="I27" s="1258" t="s">
        <v>1758</v>
      </c>
      <c r="J27" s="1258" t="s">
        <v>1758</v>
      </c>
      <c r="K27" s="1258" t="s">
        <v>1758</v>
      </c>
      <c r="L27" s="1258"/>
    </row>
    <row r="28" spans="1:12">
      <c r="A28" s="1258">
        <f>SUBTOTAL(103,$C$7:C28)</f>
        <v>22</v>
      </c>
      <c r="B28" s="1258" t="s">
        <v>891</v>
      </c>
      <c r="C28" s="1258" t="s">
        <v>892</v>
      </c>
      <c r="D28" s="1292" t="s">
        <v>226</v>
      </c>
      <c r="E28" s="1258" t="s">
        <v>50</v>
      </c>
      <c r="F28" s="1260" t="s">
        <v>255</v>
      </c>
      <c r="G28" s="1260" t="s">
        <v>255</v>
      </c>
      <c r="H28" s="1258" t="s">
        <v>255</v>
      </c>
      <c r="I28" s="1258" t="s">
        <v>1758</v>
      </c>
      <c r="J28" s="1258" t="s">
        <v>1758</v>
      </c>
      <c r="K28" s="1258" t="s">
        <v>1758</v>
      </c>
      <c r="L28" s="1258"/>
    </row>
    <row r="29" spans="1:12">
      <c r="A29" s="1258">
        <f>SUBTOTAL(103,$C$7:C29)</f>
        <v>23</v>
      </c>
      <c r="B29" s="1258"/>
      <c r="C29" s="1258" t="s">
        <v>893</v>
      </c>
      <c r="D29" s="1292" t="s">
        <v>79</v>
      </c>
      <c r="E29" s="1258" t="s">
        <v>50</v>
      </c>
      <c r="F29" s="1260" t="s">
        <v>255</v>
      </c>
      <c r="G29" s="1260" t="s">
        <v>255</v>
      </c>
      <c r="H29" s="1258" t="s">
        <v>255</v>
      </c>
      <c r="I29" s="1258" t="s">
        <v>1758</v>
      </c>
      <c r="J29" s="1258" t="s">
        <v>1758</v>
      </c>
      <c r="K29" s="1258" t="s">
        <v>1758</v>
      </c>
      <c r="L29" s="1258"/>
    </row>
    <row r="30" spans="1:12">
      <c r="A30" s="1258">
        <f>SUBTOTAL(103,$C$7:C30)</f>
        <v>24</v>
      </c>
      <c r="B30" s="1258"/>
      <c r="C30" s="1258" t="s">
        <v>894</v>
      </c>
      <c r="D30" s="1292" t="s">
        <v>79</v>
      </c>
      <c r="E30" s="1258" t="s">
        <v>50</v>
      </c>
      <c r="F30" s="1260" t="s">
        <v>255</v>
      </c>
      <c r="G30" s="1260" t="s">
        <v>255</v>
      </c>
      <c r="H30" s="1258" t="s">
        <v>255</v>
      </c>
      <c r="I30" s="1258" t="s">
        <v>1758</v>
      </c>
      <c r="J30" s="1258" t="s">
        <v>1758</v>
      </c>
      <c r="K30" s="1258" t="s">
        <v>1758</v>
      </c>
      <c r="L30" s="1258"/>
    </row>
    <row r="31" spans="1:12">
      <c r="A31" s="1258">
        <f>SUBTOTAL(103,$C$7:C31)</f>
        <v>25</v>
      </c>
      <c r="B31" s="1258"/>
      <c r="C31" s="1258" t="s">
        <v>895</v>
      </c>
      <c r="D31" s="1292" t="s">
        <v>49</v>
      </c>
      <c r="E31" s="1258" t="s">
        <v>50</v>
      </c>
      <c r="F31" s="1260" t="s">
        <v>255</v>
      </c>
      <c r="G31" s="1260" t="s">
        <v>255</v>
      </c>
      <c r="H31" s="1258" t="s">
        <v>255</v>
      </c>
      <c r="I31" s="1258" t="s">
        <v>1758</v>
      </c>
      <c r="J31" s="1258" t="s">
        <v>1758</v>
      </c>
      <c r="K31" s="1258" t="s">
        <v>1758</v>
      </c>
      <c r="L31" s="1258"/>
    </row>
    <row r="32" spans="1:12">
      <c r="A32" s="1258">
        <f>SUBTOTAL(103,$C$7:C32)</f>
        <v>26</v>
      </c>
      <c r="B32" s="1258"/>
      <c r="C32" s="1258" t="s">
        <v>896</v>
      </c>
      <c r="D32" s="1292" t="s">
        <v>79</v>
      </c>
      <c r="E32" s="1258" t="s">
        <v>50</v>
      </c>
      <c r="F32" s="1260" t="s">
        <v>255</v>
      </c>
      <c r="G32" s="1260" t="s">
        <v>255</v>
      </c>
      <c r="H32" s="1258" t="s">
        <v>255</v>
      </c>
      <c r="I32" s="1258" t="s">
        <v>1758</v>
      </c>
      <c r="J32" s="1258" t="s">
        <v>1758</v>
      </c>
      <c r="K32" s="1258" t="s">
        <v>1758</v>
      </c>
      <c r="L32" s="1258"/>
    </row>
    <row r="33" spans="1:12">
      <c r="A33" s="1258">
        <f>SUBTOTAL(103,$C$7:C33)</f>
        <v>27</v>
      </c>
      <c r="B33" s="1258"/>
      <c r="C33" s="1258" t="s">
        <v>897</v>
      </c>
      <c r="D33" s="1292" t="s">
        <v>49</v>
      </c>
      <c r="E33" s="1258" t="s">
        <v>50</v>
      </c>
      <c r="F33" s="1260" t="s">
        <v>255</v>
      </c>
      <c r="G33" s="1260" t="s">
        <v>255</v>
      </c>
      <c r="H33" s="1258" t="s">
        <v>255</v>
      </c>
      <c r="I33" s="1258" t="s">
        <v>1758</v>
      </c>
      <c r="J33" s="1258" t="s">
        <v>1758</v>
      </c>
      <c r="K33" s="1258" t="s">
        <v>1758</v>
      </c>
      <c r="L33" s="1258"/>
    </row>
    <row r="34" spans="1:12">
      <c r="A34" s="1258">
        <f>SUBTOTAL(103,$C$7:C34)</f>
        <v>28</v>
      </c>
      <c r="B34" s="1258"/>
      <c r="C34" s="1258" t="s">
        <v>898</v>
      </c>
      <c r="D34" s="1292" t="s">
        <v>49</v>
      </c>
      <c r="E34" s="1258" t="s">
        <v>50</v>
      </c>
      <c r="F34" s="1260" t="s">
        <v>255</v>
      </c>
      <c r="G34" s="1260" t="s">
        <v>255</v>
      </c>
      <c r="H34" s="1258" t="s">
        <v>255</v>
      </c>
      <c r="I34" s="1258" t="s">
        <v>1758</v>
      </c>
      <c r="J34" s="1258" t="s">
        <v>1758</v>
      </c>
      <c r="K34" s="1258" t="s">
        <v>1758</v>
      </c>
      <c r="L34" s="1258"/>
    </row>
    <row r="35" spans="1:12">
      <c r="A35" s="1258">
        <f>SUBTOTAL(103,$C$7:C35)</f>
        <v>29</v>
      </c>
      <c r="B35" s="1258" t="s">
        <v>1139</v>
      </c>
      <c r="C35" s="1258" t="s">
        <v>257</v>
      </c>
      <c r="D35" s="1292" t="s">
        <v>227</v>
      </c>
      <c r="E35" s="1258" t="s">
        <v>50</v>
      </c>
      <c r="F35" s="1260" t="s">
        <v>255</v>
      </c>
      <c r="G35" s="1260" t="s">
        <v>255</v>
      </c>
      <c r="H35" s="1258" t="s">
        <v>255</v>
      </c>
      <c r="I35" s="1258" t="s">
        <v>1758</v>
      </c>
      <c r="J35" s="1258" t="s">
        <v>1758</v>
      </c>
      <c r="K35" s="1258" t="s">
        <v>1758</v>
      </c>
      <c r="L35" s="1258"/>
    </row>
    <row r="36" spans="1:12">
      <c r="A36" s="1258">
        <f>SUBTOTAL(103,$C$7:C36)</f>
        <v>30</v>
      </c>
      <c r="B36" s="1258"/>
      <c r="C36" s="1258" t="s">
        <v>459</v>
      </c>
      <c r="D36" s="1292" t="s">
        <v>79</v>
      </c>
      <c r="E36" s="1258" t="s">
        <v>50</v>
      </c>
      <c r="F36" s="1260" t="s">
        <v>255</v>
      </c>
      <c r="G36" s="1260" t="s">
        <v>255</v>
      </c>
      <c r="H36" s="1258" t="s">
        <v>255</v>
      </c>
      <c r="I36" s="1258" t="s">
        <v>1758</v>
      </c>
      <c r="J36" s="1258" t="s">
        <v>1758</v>
      </c>
      <c r="K36" s="1258" t="s">
        <v>1758</v>
      </c>
      <c r="L36" s="1258"/>
    </row>
    <row r="37" spans="1:12">
      <c r="A37" s="1258">
        <f>SUBTOTAL(103,$C$7:C37)</f>
        <v>31</v>
      </c>
      <c r="B37" s="1258"/>
      <c r="C37" s="1258" t="s">
        <v>460</v>
      </c>
      <c r="D37" s="1292" t="s">
        <v>49</v>
      </c>
      <c r="E37" s="1258" t="s">
        <v>50</v>
      </c>
      <c r="F37" s="1260" t="s">
        <v>255</v>
      </c>
      <c r="G37" s="1260" t="s">
        <v>255</v>
      </c>
      <c r="H37" s="1258" t="s">
        <v>255</v>
      </c>
      <c r="I37" s="1258" t="s">
        <v>1758</v>
      </c>
      <c r="J37" s="1258" t="s">
        <v>1758</v>
      </c>
      <c r="K37" s="1258" t="s">
        <v>1758</v>
      </c>
      <c r="L37" s="1258"/>
    </row>
    <row r="38" spans="1:12">
      <c r="A38" s="1258">
        <f>SUBTOTAL(103,$C$7:C38)</f>
        <v>32</v>
      </c>
      <c r="B38" s="1258"/>
      <c r="C38" s="1258" t="s">
        <v>461</v>
      </c>
      <c r="D38" s="1292" t="s">
        <v>49</v>
      </c>
      <c r="E38" s="1258" t="s">
        <v>50</v>
      </c>
      <c r="F38" s="1260" t="s">
        <v>255</v>
      </c>
      <c r="G38" s="1260" t="s">
        <v>255</v>
      </c>
      <c r="H38" s="1258" t="s">
        <v>255</v>
      </c>
      <c r="I38" s="1258" t="s">
        <v>1758</v>
      </c>
      <c r="J38" s="1258" t="s">
        <v>1758</v>
      </c>
      <c r="K38" s="1258" t="s">
        <v>1758</v>
      </c>
      <c r="L38" s="1258"/>
    </row>
    <row r="39" spans="1:12">
      <c r="A39" s="1258">
        <f>SUBTOTAL(103,$C$7:C39)</f>
        <v>33</v>
      </c>
      <c r="B39" s="1258"/>
      <c r="C39" s="1258" t="s">
        <v>462</v>
      </c>
      <c r="D39" s="1292" t="s">
        <v>154</v>
      </c>
      <c r="E39" s="1258" t="s">
        <v>50</v>
      </c>
      <c r="F39" s="1260" t="s">
        <v>255</v>
      </c>
      <c r="G39" s="1260" t="s">
        <v>255</v>
      </c>
      <c r="H39" s="1258" t="s">
        <v>255</v>
      </c>
      <c r="I39" s="1258" t="s">
        <v>1758</v>
      </c>
      <c r="J39" s="1258" t="s">
        <v>1758</v>
      </c>
      <c r="K39" s="1258" t="s">
        <v>1758</v>
      </c>
      <c r="L39" s="1258"/>
    </row>
    <row r="40" spans="1:12">
      <c r="A40" s="1258">
        <f>SUBTOTAL(103,$C$7:C40)</f>
        <v>34</v>
      </c>
      <c r="B40" s="1258"/>
      <c r="C40" s="1258" t="s">
        <v>463</v>
      </c>
      <c r="D40" s="1292" t="s">
        <v>79</v>
      </c>
      <c r="E40" s="1258" t="s">
        <v>50</v>
      </c>
      <c r="F40" s="1260" t="s">
        <v>255</v>
      </c>
      <c r="G40" s="1260" t="s">
        <v>255</v>
      </c>
      <c r="H40" s="1258" t="s">
        <v>255</v>
      </c>
      <c r="I40" s="1258" t="s">
        <v>1758</v>
      </c>
      <c r="J40" s="1258" t="s">
        <v>1758</v>
      </c>
      <c r="K40" s="1258" t="s">
        <v>1758</v>
      </c>
      <c r="L40" s="1258"/>
    </row>
    <row r="41" spans="1:12">
      <c r="A41" s="1258">
        <f>SUBTOTAL(103,$C$7:C41)</f>
        <v>35</v>
      </c>
      <c r="B41" s="1258"/>
      <c r="C41" s="1258" t="s">
        <v>464</v>
      </c>
      <c r="D41" s="1292" t="s">
        <v>2</v>
      </c>
      <c r="E41" s="1258" t="s">
        <v>50</v>
      </c>
      <c r="F41" s="1260" t="s">
        <v>255</v>
      </c>
      <c r="G41" s="1260" t="s">
        <v>255</v>
      </c>
      <c r="H41" s="1258" t="s">
        <v>255</v>
      </c>
      <c r="I41" s="1258" t="s">
        <v>1758</v>
      </c>
      <c r="J41" s="1258" t="s">
        <v>1758</v>
      </c>
      <c r="K41" s="1258" t="s">
        <v>1758</v>
      </c>
      <c r="L41" s="1258"/>
    </row>
    <row r="42" spans="1:12">
      <c r="A42" s="1258">
        <f>SUBTOTAL(103,$C$7:C42)</f>
        <v>36</v>
      </c>
      <c r="B42" s="1258"/>
      <c r="C42" s="1258" t="s">
        <v>465</v>
      </c>
      <c r="D42" s="1292" t="s">
        <v>49</v>
      </c>
      <c r="E42" s="1258" t="s">
        <v>50</v>
      </c>
      <c r="F42" s="1260" t="s">
        <v>255</v>
      </c>
      <c r="G42" s="1260" t="s">
        <v>255</v>
      </c>
      <c r="H42" s="1258" t="s">
        <v>255</v>
      </c>
      <c r="I42" s="1258" t="s">
        <v>1758</v>
      </c>
      <c r="J42" s="1258" t="s">
        <v>1758</v>
      </c>
      <c r="K42" s="1258" t="s">
        <v>1758</v>
      </c>
      <c r="L42" s="1258"/>
    </row>
    <row r="43" spans="1:12">
      <c r="A43" s="1258">
        <f>SUBTOTAL(103,$C$7:C43)</f>
        <v>37</v>
      </c>
      <c r="B43" s="1258"/>
      <c r="C43" s="1258" t="s">
        <v>466</v>
      </c>
      <c r="D43" s="1292" t="s">
        <v>79</v>
      </c>
      <c r="E43" s="1258" t="s">
        <v>50</v>
      </c>
      <c r="F43" s="1260" t="s">
        <v>255</v>
      </c>
      <c r="G43" s="1260" t="s">
        <v>255</v>
      </c>
      <c r="H43" s="1258" t="s">
        <v>255</v>
      </c>
      <c r="I43" s="1258" t="s">
        <v>1758</v>
      </c>
      <c r="J43" s="1258" t="s">
        <v>1758</v>
      </c>
      <c r="K43" s="1258" t="s">
        <v>1758</v>
      </c>
      <c r="L43" s="1258"/>
    </row>
    <row r="44" spans="1:12">
      <c r="A44" s="1258">
        <f>SUBTOTAL(103,$C$7:C44)</f>
        <v>38</v>
      </c>
      <c r="B44" s="1258"/>
      <c r="C44" s="1258" t="s">
        <v>467</v>
      </c>
      <c r="D44" s="1292" t="s">
        <v>79</v>
      </c>
      <c r="E44" s="1258" t="s">
        <v>50</v>
      </c>
      <c r="F44" s="1260" t="s">
        <v>255</v>
      </c>
      <c r="G44" s="1260" t="s">
        <v>255</v>
      </c>
      <c r="H44" s="1258" t="s">
        <v>255</v>
      </c>
      <c r="I44" s="1258" t="s">
        <v>1758</v>
      </c>
      <c r="J44" s="1258" t="s">
        <v>1758</v>
      </c>
      <c r="K44" s="1258" t="s">
        <v>1758</v>
      </c>
      <c r="L44" s="1258"/>
    </row>
    <row r="45" spans="1:12">
      <c r="A45" s="1258">
        <f>SUBTOTAL(103,$C$7:C45)</f>
        <v>39</v>
      </c>
      <c r="B45" s="1258"/>
      <c r="C45" s="1258" t="s">
        <v>468</v>
      </c>
      <c r="D45" s="1292" t="s">
        <v>49</v>
      </c>
      <c r="E45" s="1258" t="s">
        <v>50</v>
      </c>
      <c r="F45" s="1260" t="s">
        <v>255</v>
      </c>
      <c r="G45" s="1260" t="s">
        <v>255</v>
      </c>
      <c r="H45" s="1258" t="s">
        <v>255</v>
      </c>
      <c r="I45" s="1258" t="s">
        <v>1758</v>
      </c>
      <c r="J45" s="1258" t="s">
        <v>1758</v>
      </c>
      <c r="K45" s="1258" t="s">
        <v>1758</v>
      </c>
      <c r="L45" s="1258"/>
    </row>
    <row r="46" spans="1:12">
      <c r="A46" s="1258">
        <f>SUBTOTAL(103,$C$7:C46)</f>
        <v>40</v>
      </c>
      <c r="B46" s="1258" t="s">
        <v>673</v>
      </c>
      <c r="C46" s="1258" t="s">
        <v>674</v>
      </c>
      <c r="D46" s="1292" t="s">
        <v>403</v>
      </c>
      <c r="E46" s="1258" t="s">
        <v>50</v>
      </c>
      <c r="F46" s="1260" t="s">
        <v>255</v>
      </c>
      <c r="G46" s="1260" t="s">
        <v>255</v>
      </c>
      <c r="H46" s="1258" t="s">
        <v>255</v>
      </c>
      <c r="I46" s="1258" t="s">
        <v>1758</v>
      </c>
      <c r="J46" s="1258" t="s">
        <v>1758</v>
      </c>
      <c r="K46" s="1258" t="s">
        <v>1758</v>
      </c>
      <c r="L46" s="1258"/>
    </row>
    <row r="47" spans="1:12">
      <c r="A47" s="1258">
        <f>SUBTOTAL(103,$C$7:C47)</f>
        <v>41</v>
      </c>
      <c r="B47" s="1258" t="s">
        <v>541</v>
      </c>
      <c r="C47" s="1258" t="s">
        <v>258</v>
      </c>
      <c r="D47" s="1292" t="s">
        <v>211</v>
      </c>
      <c r="E47" s="1258" t="s">
        <v>50</v>
      </c>
      <c r="F47" s="1260" t="s">
        <v>255</v>
      </c>
      <c r="G47" s="1260" t="s">
        <v>255</v>
      </c>
      <c r="H47" s="1258" t="s">
        <v>255</v>
      </c>
      <c r="I47" s="1258" t="s">
        <v>1758</v>
      </c>
      <c r="J47" s="1258" t="s">
        <v>1758</v>
      </c>
      <c r="K47" s="1258" t="s">
        <v>1758</v>
      </c>
      <c r="L47" s="1258"/>
    </row>
    <row r="48" spans="1:12">
      <c r="A48" s="1258">
        <f>SUBTOTAL(103,$C$7:C48)</f>
        <v>42</v>
      </c>
      <c r="B48" s="1258"/>
      <c r="C48" s="1258" t="s">
        <v>259</v>
      </c>
      <c r="D48" s="1292" t="s">
        <v>49</v>
      </c>
      <c r="E48" s="1258" t="s">
        <v>50</v>
      </c>
      <c r="F48" s="1260" t="s">
        <v>255</v>
      </c>
      <c r="G48" s="1260" t="s">
        <v>255</v>
      </c>
      <c r="H48" s="1258" t="s">
        <v>255</v>
      </c>
      <c r="I48" s="1258" t="s">
        <v>1758</v>
      </c>
      <c r="J48" s="1258" t="s">
        <v>1758</v>
      </c>
      <c r="K48" s="1258" t="s">
        <v>1758</v>
      </c>
      <c r="L48" s="1258"/>
    </row>
    <row r="49" spans="1:12">
      <c r="A49" s="1258">
        <f>SUBTOTAL(103,$C$7:C49)</f>
        <v>43</v>
      </c>
      <c r="B49" s="1258"/>
      <c r="C49" s="1258" t="s">
        <v>260</v>
      </c>
      <c r="D49" s="1292" t="s">
        <v>79</v>
      </c>
      <c r="E49" s="1258" t="s">
        <v>50</v>
      </c>
      <c r="F49" s="1260" t="s">
        <v>255</v>
      </c>
      <c r="G49" s="1260" t="s">
        <v>255</v>
      </c>
      <c r="H49" s="1258" t="s">
        <v>255</v>
      </c>
      <c r="I49" s="1258" t="s">
        <v>1758</v>
      </c>
      <c r="J49" s="1258" t="s">
        <v>1758</v>
      </c>
      <c r="K49" s="1258" t="s">
        <v>1758</v>
      </c>
      <c r="L49" s="1258"/>
    </row>
    <row r="50" spans="1:12">
      <c r="A50" s="1258">
        <f>SUBTOTAL(103,$C$7:C50)</f>
        <v>44</v>
      </c>
      <c r="B50" s="1258"/>
      <c r="C50" s="1258" t="s">
        <v>469</v>
      </c>
      <c r="D50" s="1292" t="s">
        <v>2</v>
      </c>
      <c r="E50" s="1258" t="s">
        <v>50</v>
      </c>
      <c r="F50" s="1260" t="s">
        <v>255</v>
      </c>
      <c r="G50" s="1260" t="s">
        <v>255</v>
      </c>
      <c r="H50" s="1258" t="s">
        <v>255</v>
      </c>
      <c r="I50" s="1258" t="s">
        <v>1758</v>
      </c>
      <c r="J50" s="1258" t="s">
        <v>1758</v>
      </c>
      <c r="K50" s="1258" t="s">
        <v>1758</v>
      </c>
      <c r="L50" s="1258"/>
    </row>
    <row r="51" spans="1:12">
      <c r="A51" s="1258">
        <f>SUBTOTAL(103,$C$7:C51)</f>
        <v>45</v>
      </c>
      <c r="B51" s="1258"/>
      <c r="C51" s="1258" t="s">
        <v>470</v>
      </c>
      <c r="D51" s="1292" t="s">
        <v>49</v>
      </c>
      <c r="E51" s="1258" t="s">
        <v>50</v>
      </c>
      <c r="F51" s="1260" t="s">
        <v>255</v>
      </c>
      <c r="G51" s="1260" t="s">
        <v>255</v>
      </c>
      <c r="H51" s="1258" t="s">
        <v>255</v>
      </c>
      <c r="I51" s="1258" t="s">
        <v>1758</v>
      </c>
      <c r="J51" s="1258" t="s">
        <v>1758</v>
      </c>
      <c r="K51" s="1258" t="s">
        <v>1758</v>
      </c>
      <c r="L51" s="1258"/>
    </row>
    <row r="52" spans="1:12">
      <c r="A52" s="1258">
        <f>SUBTOTAL(103,$C$7:C52)</f>
        <v>46</v>
      </c>
      <c r="B52" s="1258"/>
      <c r="C52" s="1258" t="s">
        <v>471</v>
      </c>
      <c r="D52" s="1292" t="s">
        <v>49</v>
      </c>
      <c r="E52" s="1258" t="s">
        <v>50</v>
      </c>
      <c r="F52" s="1260" t="s">
        <v>255</v>
      </c>
      <c r="G52" s="1260" t="s">
        <v>255</v>
      </c>
      <c r="H52" s="1258" t="s">
        <v>255</v>
      </c>
      <c r="I52" s="1258" t="s">
        <v>1758</v>
      </c>
      <c r="J52" s="1258" t="s">
        <v>1758</v>
      </c>
      <c r="K52" s="1258" t="s">
        <v>1758</v>
      </c>
      <c r="L52" s="1258"/>
    </row>
    <row r="53" spans="1:12">
      <c r="A53" s="1258">
        <f>SUBTOTAL(103,$C$7:C53)</f>
        <v>47</v>
      </c>
      <c r="B53" s="1258"/>
      <c r="C53" s="1258" t="s">
        <v>472</v>
      </c>
      <c r="D53" s="1292" t="s">
        <v>4</v>
      </c>
      <c r="E53" s="1258" t="s">
        <v>50</v>
      </c>
      <c r="F53" s="1260" t="s">
        <v>255</v>
      </c>
      <c r="G53" s="1260" t="s">
        <v>255</v>
      </c>
      <c r="H53" s="1258" t="s">
        <v>255</v>
      </c>
      <c r="I53" s="1258" t="s">
        <v>1758</v>
      </c>
      <c r="J53" s="1258" t="s">
        <v>1758</v>
      </c>
      <c r="K53" s="1258" t="s">
        <v>1758</v>
      </c>
      <c r="L53" s="1258"/>
    </row>
    <row r="54" spans="1:12">
      <c r="A54" s="1258">
        <f>SUBTOTAL(103,$C$7:C54)</f>
        <v>48</v>
      </c>
      <c r="B54" s="1258"/>
      <c r="C54" s="1258" t="s">
        <v>473</v>
      </c>
      <c r="D54" s="1292" t="s">
        <v>170</v>
      </c>
      <c r="E54" s="1258" t="s">
        <v>50</v>
      </c>
      <c r="F54" s="1260" t="s">
        <v>255</v>
      </c>
      <c r="G54" s="1260" t="s">
        <v>255</v>
      </c>
      <c r="H54" s="1258" t="s">
        <v>255</v>
      </c>
      <c r="I54" s="1258" t="s">
        <v>1758</v>
      </c>
      <c r="J54" s="1258" t="s">
        <v>1758</v>
      </c>
      <c r="K54" s="1258" t="s">
        <v>1758</v>
      </c>
      <c r="L54" s="1258"/>
    </row>
    <row r="55" spans="1:12">
      <c r="A55" s="1258">
        <f>SUBTOTAL(103,$C$7:C55)</f>
        <v>49</v>
      </c>
      <c r="B55" s="1258"/>
      <c r="C55" s="1258" t="s">
        <v>474</v>
      </c>
      <c r="D55" s="1292" t="s">
        <v>2</v>
      </c>
      <c r="E55" s="1258" t="s">
        <v>50</v>
      </c>
      <c r="F55" s="1260" t="s">
        <v>255</v>
      </c>
      <c r="G55" s="1260" t="s">
        <v>255</v>
      </c>
      <c r="H55" s="1258" t="s">
        <v>255</v>
      </c>
      <c r="I55" s="1258" t="s">
        <v>1758</v>
      </c>
      <c r="J55" s="1258" t="s">
        <v>1758</v>
      </c>
      <c r="K55" s="1258" t="s">
        <v>1758</v>
      </c>
      <c r="L55" s="1258"/>
    </row>
    <row r="56" spans="1:12">
      <c r="A56" s="1258">
        <f>SUBTOTAL(103,$C$7:C56)</f>
        <v>50</v>
      </c>
      <c r="B56" s="1258"/>
      <c r="C56" s="1258" t="s">
        <v>475</v>
      </c>
      <c r="D56" s="1292" t="s">
        <v>79</v>
      </c>
      <c r="E56" s="1258" t="s">
        <v>50</v>
      </c>
      <c r="F56" s="1260" t="s">
        <v>255</v>
      </c>
      <c r="G56" s="1260" t="s">
        <v>255</v>
      </c>
      <c r="H56" s="1258" t="s">
        <v>255</v>
      </c>
      <c r="I56" s="1258" t="s">
        <v>1758</v>
      </c>
      <c r="J56" s="1258" t="s">
        <v>1758</v>
      </c>
      <c r="K56" s="1258" t="s">
        <v>1758</v>
      </c>
      <c r="L56" s="1258"/>
    </row>
    <row r="57" spans="1:12">
      <c r="A57" s="1258">
        <f>SUBTOTAL(103,$C$7:C57)</f>
        <v>51</v>
      </c>
      <c r="B57" s="1258"/>
      <c r="C57" s="1258" t="s">
        <v>476</v>
      </c>
      <c r="D57" s="1292" t="s">
        <v>170</v>
      </c>
      <c r="E57" s="1258" t="s">
        <v>50</v>
      </c>
      <c r="F57" s="1260" t="s">
        <v>255</v>
      </c>
      <c r="G57" s="1260" t="s">
        <v>255</v>
      </c>
      <c r="H57" s="1258" t="s">
        <v>255</v>
      </c>
      <c r="I57" s="1258" t="s">
        <v>1758</v>
      </c>
      <c r="J57" s="1258" t="s">
        <v>1758</v>
      </c>
      <c r="K57" s="1258" t="s">
        <v>1758</v>
      </c>
      <c r="L57" s="1258"/>
    </row>
    <row r="58" spans="1:12">
      <c r="A58" s="1258">
        <f>SUBTOTAL(103,$C$7:C58)</f>
        <v>52</v>
      </c>
      <c r="B58" s="1258"/>
      <c r="C58" s="1258" t="s">
        <v>477</v>
      </c>
      <c r="D58" s="1292" t="s">
        <v>154</v>
      </c>
      <c r="E58" s="1258" t="s">
        <v>50</v>
      </c>
      <c r="F58" s="1260" t="s">
        <v>255</v>
      </c>
      <c r="G58" s="1260" t="s">
        <v>255</v>
      </c>
      <c r="H58" s="1258" t="s">
        <v>255</v>
      </c>
      <c r="I58" s="1258" t="s">
        <v>1758</v>
      </c>
      <c r="J58" s="1258" t="s">
        <v>1758</v>
      </c>
      <c r="K58" s="1258" t="s">
        <v>1758</v>
      </c>
      <c r="L58" s="1258"/>
    </row>
    <row r="59" spans="1:12">
      <c r="A59" s="1258">
        <f>SUBTOTAL(103,$C$7:C59)</f>
        <v>53</v>
      </c>
      <c r="B59" s="1258"/>
      <c r="C59" s="1258" t="s">
        <v>492</v>
      </c>
      <c r="D59" s="1292" t="s">
        <v>170</v>
      </c>
      <c r="E59" s="1258" t="s">
        <v>50</v>
      </c>
      <c r="F59" s="1260" t="s">
        <v>255</v>
      </c>
      <c r="G59" s="1260" t="s">
        <v>255</v>
      </c>
      <c r="H59" s="1258" t="s">
        <v>255</v>
      </c>
      <c r="I59" s="1258" t="s">
        <v>1758</v>
      </c>
      <c r="J59" s="1258" t="s">
        <v>1758</v>
      </c>
      <c r="K59" s="1258" t="s">
        <v>1758</v>
      </c>
      <c r="L59" s="1258"/>
    </row>
    <row r="60" spans="1:12">
      <c r="A60" s="1258">
        <f>SUBTOTAL(103,$C$7:C60)</f>
        <v>54</v>
      </c>
      <c r="B60" s="1258" t="s">
        <v>542</v>
      </c>
      <c r="C60" s="1258" t="s">
        <v>261</v>
      </c>
      <c r="D60" s="1292" t="s">
        <v>184</v>
      </c>
      <c r="E60" s="1258" t="s">
        <v>50</v>
      </c>
      <c r="F60" s="1260" t="s">
        <v>255</v>
      </c>
      <c r="G60" s="1260" t="s">
        <v>255</v>
      </c>
      <c r="H60" s="1258" t="s">
        <v>255</v>
      </c>
      <c r="I60" s="1258" t="s">
        <v>1758</v>
      </c>
      <c r="J60" s="1258" t="s">
        <v>1758</v>
      </c>
      <c r="K60" s="1258" t="s">
        <v>1758</v>
      </c>
      <c r="L60" s="1258"/>
    </row>
    <row r="61" spans="1:12">
      <c r="A61" s="1258">
        <f>SUBTOTAL(103,$C$7:C61)</f>
        <v>55</v>
      </c>
      <c r="B61" s="1258"/>
      <c r="C61" s="1258" t="s">
        <v>478</v>
      </c>
      <c r="D61" s="1292" t="s">
        <v>4</v>
      </c>
      <c r="E61" s="1258" t="s">
        <v>50</v>
      </c>
      <c r="F61" s="1260" t="s">
        <v>255</v>
      </c>
      <c r="G61" s="1260" t="s">
        <v>255</v>
      </c>
      <c r="H61" s="1258" t="s">
        <v>255</v>
      </c>
      <c r="I61" s="1258" t="s">
        <v>1758</v>
      </c>
      <c r="J61" s="1258" t="s">
        <v>1758</v>
      </c>
      <c r="K61" s="1258" t="s">
        <v>1758</v>
      </c>
      <c r="L61" s="1258"/>
    </row>
    <row r="62" spans="1:12">
      <c r="A62" s="1258">
        <f>SUBTOTAL(103,$C$7:C62)</f>
        <v>56</v>
      </c>
      <c r="B62" s="1258"/>
      <c r="C62" s="1258" t="s">
        <v>479</v>
      </c>
      <c r="D62" s="1292" t="s">
        <v>79</v>
      </c>
      <c r="E62" s="1258" t="s">
        <v>50</v>
      </c>
      <c r="F62" s="1260" t="s">
        <v>255</v>
      </c>
      <c r="G62" s="1260" t="s">
        <v>255</v>
      </c>
      <c r="H62" s="1258" t="s">
        <v>255</v>
      </c>
      <c r="I62" s="1258" t="s">
        <v>1758</v>
      </c>
      <c r="J62" s="1258" t="s">
        <v>1758</v>
      </c>
      <c r="K62" s="1258" t="s">
        <v>1758</v>
      </c>
      <c r="L62" s="1258"/>
    </row>
    <row r="63" spans="1:12">
      <c r="A63" s="1258">
        <f>SUBTOTAL(103,$C$7:C63)</f>
        <v>57</v>
      </c>
      <c r="B63" s="1258"/>
      <c r="C63" s="1258" t="s">
        <v>480</v>
      </c>
      <c r="D63" s="1292" t="s">
        <v>49</v>
      </c>
      <c r="E63" s="1258" t="s">
        <v>50</v>
      </c>
      <c r="F63" s="1260" t="s">
        <v>255</v>
      </c>
      <c r="G63" s="1260" t="s">
        <v>255</v>
      </c>
      <c r="H63" s="1258" t="s">
        <v>255</v>
      </c>
      <c r="I63" s="1258" t="s">
        <v>1758</v>
      </c>
      <c r="J63" s="1258" t="s">
        <v>1758</v>
      </c>
      <c r="K63" s="1258" t="s">
        <v>1758</v>
      </c>
      <c r="L63" s="1258"/>
    </row>
    <row r="64" spans="1:12">
      <c r="A64" s="1258">
        <f>SUBTOTAL(103,$C$7:C64)</f>
        <v>58</v>
      </c>
      <c r="B64" s="1258"/>
      <c r="C64" s="1258" t="s">
        <v>481</v>
      </c>
      <c r="D64" s="1292" t="s">
        <v>79</v>
      </c>
      <c r="E64" s="1258" t="s">
        <v>50</v>
      </c>
      <c r="F64" s="1260" t="s">
        <v>255</v>
      </c>
      <c r="G64" s="1260" t="s">
        <v>255</v>
      </c>
      <c r="H64" s="1258" t="s">
        <v>255</v>
      </c>
      <c r="I64" s="1258" t="s">
        <v>1758</v>
      </c>
      <c r="J64" s="1258" t="s">
        <v>1758</v>
      </c>
      <c r="K64" s="1258" t="s">
        <v>1758</v>
      </c>
      <c r="L64" s="1258"/>
    </row>
    <row r="65" spans="1:12">
      <c r="A65" s="1258">
        <f>SUBTOTAL(103,$C$7:C65)</f>
        <v>59</v>
      </c>
      <c r="B65" s="1258"/>
      <c r="C65" s="1258" t="s">
        <v>482</v>
      </c>
      <c r="D65" s="1292" t="s">
        <v>79</v>
      </c>
      <c r="E65" s="1258" t="s">
        <v>50</v>
      </c>
      <c r="F65" s="1260" t="s">
        <v>255</v>
      </c>
      <c r="G65" s="1260" t="s">
        <v>255</v>
      </c>
      <c r="H65" s="1258" t="s">
        <v>255</v>
      </c>
      <c r="I65" s="1258" t="s">
        <v>1758</v>
      </c>
      <c r="J65" s="1258" t="s">
        <v>1758</v>
      </c>
      <c r="K65" s="1258" t="s">
        <v>1758</v>
      </c>
      <c r="L65" s="1258"/>
    </row>
    <row r="66" spans="1:12">
      <c r="A66" s="1258">
        <f>SUBTOTAL(103,$C$7:C66)</f>
        <v>60</v>
      </c>
      <c r="B66" s="1258"/>
      <c r="C66" s="1258" t="s">
        <v>483</v>
      </c>
      <c r="D66" s="1292" t="s">
        <v>154</v>
      </c>
      <c r="E66" s="1258" t="s">
        <v>50</v>
      </c>
      <c r="F66" s="1260" t="s">
        <v>255</v>
      </c>
      <c r="G66" s="1260" t="s">
        <v>255</v>
      </c>
      <c r="H66" s="1258" t="s">
        <v>255</v>
      </c>
      <c r="I66" s="1258" t="s">
        <v>1758</v>
      </c>
      <c r="J66" s="1258" t="s">
        <v>1758</v>
      </c>
      <c r="K66" s="1258" t="s">
        <v>1758</v>
      </c>
      <c r="L66" s="1258"/>
    </row>
    <row r="67" spans="1:12">
      <c r="A67" s="1258">
        <f>SUBTOTAL(103,$C$7:C67)</f>
        <v>61</v>
      </c>
      <c r="B67" s="1258" t="s">
        <v>543</v>
      </c>
      <c r="C67" s="1258" t="s">
        <v>493</v>
      </c>
      <c r="D67" s="1292" t="s">
        <v>227</v>
      </c>
      <c r="E67" s="1258" t="s">
        <v>50</v>
      </c>
      <c r="F67" s="1260" t="s">
        <v>255</v>
      </c>
      <c r="G67" s="1260" t="s">
        <v>255</v>
      </c>
      <c r="H67" s="1258" t="s">
        <v>255</v>
      </c>
      <c r="I67" s="1258" t="s">
        <v>1758</v>
      </c>
      <c r="J67" s="1258" t="s">
        <v>1758</v>
      </c>
      <c r="K67" s="1258" t="s">
        <v>1758</v>
      </c>
      <c r="L67" s="1258"/>
    </row>
    <row r="68" spans="1:12">
      <c r="A68" s="1258">
        <f>SUBTOTAL(103,$C$7:C68)</f>
        <v>62</v>
      </c>
      <c r="B68" s="1258"/>
      <c r="C68" s="1258" t="s">
        <v>494</v>
      </c>
      <c r="D68" s="1292" t="s">
        <v>170</v>
      </c>
      <c r="E68" s="1258" t="s">
        <v>50</v>
      </c>
      <c r="F68" s="1260" t="s">
        <v>255</v>
      </c>
      <c r="G68" s="1260" t="s">
        <v>255</v>
      </c>
      <c r="H68" s="1258" t="s">
        <v>255</v>
      </c>
      <c r="I68" s="1258" t="s">
        <v>1758</v>
      </c>
      <c r="J68" s="1258" t="s">
        <v>1758</v>
      </c>
      <c r="K68" s="1258" t="s">
        <v>1758</v>
      </c>
      <c r="L68" s="1258"/>
    </row>
    <row r="69" spans="1:12">
      <c r="A69" s="1258">
        <f>SUBTOTAL(103,$C$7:C69)</f>
        <v>63</v>
      </c>
      <c r="B69" s="1258"/>
      <c r="C69" s="1258" t="s">
        <v>495</v>
      </c>
      <c r="D69" s="1292" t="s">
        <v>2</v>
      </c>
      <c r="E69" s="1258" t="s">
        <v>50</v>
      </c>
      <c r="F69" s="1260" t="s">
        <v>255</v>
      </c>
      <c r="G69" s="1260" t="s">
        <v>255</v>
      </c>
      <c r="H69" s="1258" t="s">
        <v>255</v>
      </c>
      <c r="I69" s="1258" t="s">
        <v>1758</v>
      </c>
      <c r="J69" s="1258" t="s">
        <v>1758</v>
      </c>
      <c r="K69" s="1258" t="s">
        <v>1758</v>
      </c>
      <c r="L69" s="1258"/>
    </row>
    <row r="70" spans="1:12">
      <c r="A70" s="1258">
        <f>SUBTOTAL(103,$C$7:C70)</f>
        <v>64</v>
      </c>
      <c r="B70" s="1258"/>
      <c r="C70" s="1258" t="s">
        <v>496</v>
      </c>
      <c r="D70" s="1292" t="s">
        <v>2</v>
      </c>
      <c r="E70" s="1258" t="s">
        <v>50</v>
      </c>
      <c r="F70" s="1260" t="s">
        <v>255</v>
      </c>
      <c r="G70" s="1260" t="s">
        <v>255</v>
      </c>
      <c r="H70" s="1258" t="s">
        <v>255</v>
      </c>
      <c r="I70" s="1258" t="s">
        <v>1758</v>
      </c>
      <c r="J70" s="1258" t="s">
        <v>1758</v>
      </c>
      <c r="K70" s="1258" t="s">
        <v>1758</v>
      </c>
      <c r="L70" s="1258"/>
    </row>
    <row r="71" spans="1:12">
      <c r="A71" s="1258">
        <f>SUBTOTAL(103,$C$7:C71)</f>
        <v>65</v>
      </c>
      <c r="B71" s="1258"/>
      <c r="C71" s="1258" t="s">
        <v>497</v>
      </c>
      <c r="D71" s="1292" t="s">
        <v>2</v>
      </c>
      <c r="E71" s="1258" t="s">
        <v>50</v>
      </c>
      <c r="F71" s="1260" t="s">
        <v>255</v>
      </c>
      <c r="G71" s="1260" t="s">
        <v>255</v>
      </c>
      <c r="H71" s="1258" t="s">
        <v>255</v>
      </c>
      <c r="I71" s="1258" t="s">
        <v>1758</v>
      </c>
      <c r="J71" s="1258" t="s">
        <v>1758</v>
      </c>
      <c r="K71" s="1258" t="s">
        <v>1758</v>
      </c>
      <c r="L71" s="1258"/>
    </row>
    <row r="72" spans="1:12">
      <c r="A72" s="1258">
        <f>SUBTOTAL(103,$C$7:C72)</f>
        <v>66</v>
      </c>
      <c r="B72" s="1258"/>
      <c r="C72" s="1258" t="s">
        <v>498</v>
      </c>
      <c r="D72" s="1292" t="s">
        <v>2</v>
      </c>
      <c r="E72" s="1258" t="s">
        <v>50</v>
      </c>
      <c r="F72" s="1260" t="s">
        <v>255</v>
      </c>
      <c r="G72" s="1260" t="s">
        <v>255</v>
      </c>
      <c r="H72" s="1258" t="s">
        <v>255</v>
      </c>
      <c r="I72" s="1258" t="s">
        <v>1758</v>
      </c>
      <c r="J72" s="1258" t="s">
        <v>1758</v>
      </c>
      <c r="K72" s="1258" t="s">
        <v>1758</v>
      </c>
      <c r="L72" s="1258"/>
    </row>
    <row r="73" spans="1:12">
      <c r="A73" s="1258">
        <f>SUBTOTAL(103,$C$7:C73)</f>
        <v>67</v>
      </c>
      <c r="B73" s="1258" t="s">
        <v>544</v>
      </c>
      <c r="C73" s="1258" t="s">
        <v>262</v>
      </c>
      <c r="D73" s="1292" t="s">
        <v>197</v>
      </c>
      <c r="E73" s="1258" t="s">
        <v>50</v>
      </c>
      <c r="F73" s="1260" t="s">
        <v>255</v>
      </c>
      <c r="G73" s="1260" t="s">
        <v>255</v>
      </c>
      <c r="H73" s="1258" t="s">
        <v>255</v>
      </c>
      <c r="I73" s="1258" t="s">
        <v>1758</v>
      </c>
      <c r="J73" s="1258" t="s">
        <v>1758</v>
      </c>
      <c r="K73" s="1258" t="s">
        <v>1758</v>
      </c>
      <c r="L73" s="1258"/>
    </row>
    <row r="74" spans="1:12">
      <c r="A74" s="1258">
        <f>SUBTOTAL(103,$C$7:C74)</f>
        <v>68</v>
      </c>
      <c r="B74" s="1258"/>
      <c r="C74" s="1258" t="s">
        <v>392</v>
      </c>
      <c r="D74" s="1292" t="s">
        <v>4</v>
      </c>
      <c r="E74" s="1258" t="s">
        <v>50</v>
      </c>
      <c r="F74" s="1260" t="s">
        <v>255</v>
      </c>
      <c r="G74" s="1260" t="s">
        <v>255</v>
      </c>
      <c r="H74" s="1258" t="s">
        <v>255</v>
      </c>
      <c r="I74" s="1258" t="s">
        <v>1758</v>
      </c>
      <c r="J74" s="1258" t="s">
        <v>1758</v>
      </c>
      <c r="K74" s="1258" t="s">
        <v>1758</v>
      </c>
      <c r="L74" s="1258"/>
    </row>
    <row r="75" spans="1:12">
      <c r="A75" s="1258">
        <f>SUBTOTAL(103,$C$7:C75)</f>
        <v>69</v>
      </c>
      <c r="B75" s="1258"/>
      <c r="C75" s="1258" t="s">
        <v>393</v>
      </c>
      <c r="D75" s="1292" t="s">
        <v>79</v>
      </c>
      <c r="E75" s="1258" t="s">
        <v>50</v>
      </c>
      <c r="F75" s="1260" t="s">
        <v>255</v>
      </c>
      <c r="G75" s="1260" t="s">
        <v>255</v>
      </c>
      <c r="H75" s="1258" t="s">
        <v>255</v>
      </c>
      <c r="I75" s="1258" t="s">
        <v>1758</v>
      </c>
      <c r="J75" s="1258" t="s">
        <v>1758</v>
      </c>
      <c r="K75" s="1258" t="s">
        <v>1758</v>
      </c>
      <c r="L75" s="1258"/>
    </row>
    <row r="76" spans="1:12">
      <c r="A76" s="1258">
        <f>SUBTOTAL(103,$C$7:C76)</f>
        <v>70</v>
      </c>
      <c r="B76" s="1258"/>
      <c r="C76" s="1258" t="s">
        <v>394</v>
      </c>
      <c r="D76" s="1292" t="s">
        <v>49</v>
      </c>
      <c r="E76" s="1258" t="s">
        <v>50</v>
      </c>
      <c r="F76" s="1260" t="s">
        <v>255</v>
      </c>
      <c r="G76" s="1260" t="s">
        <v>255</v>
      </c>
      <c r="H76" s="1258" t="s">
        <v>255</v>
      </c>
      <c r="I76" s="1258" t="s">
        <v>1758</v>
      </c>
      <c r="J76" s="1258" t="s">
        <v>1758</v>
      </c>
      <c r="K76" s="1258" t="s">
        <v>1758</v>
      </c>
      <c r="L76" s="1258"/>
    </row>
    <row r="77" spans="1:12">
      <c r="A77" s="1258">
        <f>SUBTOTAL(103,$C$7:C77)</f>
        <v>71</v>
      </c>
      <c r="B77" s="1258"/>
      <c r="C77" s="1258" t="s">
        <v>395</v>
      </c>
      <c r="D77" s="1292" t="s">
        <v>79</v>
      </c>
      <c r="E77" s="1258" t="s">
        <v>50</v>
      </c>
      <c r="F77" s="1260" t="s">
        <v>255</v>
      </c>
      <c r="G77" s="1260" t="s">
        <v>255</v>
      </c>
      <c r="H77" s="1258" t="s">
        <v>255</v>
      </c>
      <c r="I77" s="1258" t="s">
        <v>1758</v>
      </c>
      <c r="J77" s="1258" t="s">
        <v>1758</v>
      </c>
      <c r="K77" s="1258" t="s">
        <v>1758</v>
      </c>
      <c r="L77" s="1258"/>
    </row>
    <row r="78" spans="1:12">
      <c r="A78" s="1258">
        <f>SUBTOTAL(103,$C$7:C78)</f>
        <v>72</v>
      </c>
      <c r="B78" s="1258"/>
      <c r="C78" s="1258" t="s">
        <v>396</v>
      </c>
      <c r="D78" s="1292" t="s">
        <v>49</v>
      </c>
      <c r="E78" s="1258" t="s">
        <v>50</v>
      </c>
      <c r="F78" s="1260" t="s">
        <v>255</v>
      </c>
      <c r="G78" s="1260" t="s">
        <v>255</v>
      </c>
      <c r="H78" s="1258" t="s">
        <v>255</v>
      </c>
      <c r="I78" s="1258" t="s">
        <v>1758</v>
      </c>
      <c r="J78" s="1258" t="s">
        <v>1758</v>
      </c>
      <c r="K78" s="1258" t="s">
        <v>1758</v>
      </c>
      <c r="L78" s="1258"/>
    </row>
    <row r="79" spans="1:12">
      <c r="A79" s="1258">
        <f>SUBTOTAL(103,$C$7:C79)</f>
        <v>73</v>
      </c>
      <c r="B79" s="1258"/>
      <c r="C79" s="1258" t="s">
        <v>397</v>
      </c>
      <c r="D79" s="1292" t="s">
        <v>2</v>
      </c>
      <c r="E79" s="1258" t="s">
        <v>50</v>
      </c>
      <c r="F79" s="1260" t="s">
        <v>255</v>
      </c>
      <c r="G79" s="1260" t="s">
        <v>255</v>
      </c>
      <c r="H79" s="1258" t="s">
        <v>255</v>
      </c>
      <c r="I79" s="1258" t="s">
        <v>1758</v>
      </c>
      <c r="J79" s="1258" t="s">
        <v>1758</v>
      </c>
      <c r="K79" s="1258" t="s">
        <v>1758</v>
      </c>
      <c r="L79" s="1258"/>
    </row>
    <row r="80" spans="1:12">
      <c r="A80" s="1258">
        <f>SUBTOTAL(103,$C$7:C80)</f>
        <v>74</v>
      </c>
      <c r="B80" s="1258"/>
      <c r="C80" s="1258" t="s">
        <v>398</v>
      </c>
      <c r="D80" s="1292" t="s">
        <v>2</v>
      </c>
      <c r="E80" s="1258" t="s">
        <v>50</v>
      </c>
      <c r="F80" s="1260" t="s">
        <v>255</v>
      </c>
      <c r="G80" s="1260" t="s">
        <v>255</v>
      </c>
      <c r="H80" s="1258" t="s">
        <v>255</v>
      </c>
      <c r="I80" s="1258" t="s">
        <v>1758</v>
      </c>
      <c r="J80" s="1258" t="s">
        <v>1758</v>
      </c>
      <c r="K80" s="1258" t="s">
        <v>1758</v>
      </c>
      <c r="L80" s="1258"/>
    </row>
    <row r="81" spans="1:12">
      <c r="A81" s="1258">
        <f>SUBTOTAL(103,$C$7:C81)</f>
        <v>75</v>
      </c>
      <c r="B81" s="1258"/>
      <c r="C81" s="1258" t="s">
        <v>399</v>
      </c>
      <c r="D81" s="1292" t="s">
        <v>49</v>
      </c>
      <c r="E81" s="1258" t="s">
        <v>50</v>
      </c>
      <c r="F81" s="1260" t="s">
        <v>255</v>
      </c>
      <c r="G81" s="1260" t="s">
        <v>255</v>
      </c>
      <c r="H81" s="1258" t="s">
        <v>255</v>
      </c>
      <c r="I81" s="1258" t="s">
        <v>1758</v>
      </c>
      <c r="J81" s="1258" t="s">
        <v>1758</v>
      </c>
      <c r="K81" s="1258" t="s">
        <v>1758</v>
      </c>
      <c r="L81" s="1258"/>
    </row>
    <row r="82" spans="1:12">
      <c r="A82" s="1258">
        <f>SUBTOTAL(103,$C$7:C82)</f>
        <v>76</v>
      </c>
      <c r="B82" s="1258"/>
      <c r="C82" s="1258" t="s">
        <v>400</v>
      </c>
      <c r="D82" s="1292" t="s">
        <v>2</v>
      </c>
      <c r="E82" s="1258" t="s">
        <v>50</v>
      </c>
      <c r="F82" s="1260" t="s">
        <v>255</v>
      </c>
      <c r="G82" s="1260" t="s">
        <v>255</v>
      </c>
      <c r="H82" s="1258" t="s">
        <v>255</v>
      </c>
      <c r="I82" s="1258" t="s">
        <v>1758</v>
      </c>
      <c r="J82" s="1258" t="s">
        <v>1758</v>
      </c>
      <c r="K82" s="1258" t="s">
        <v>1758</v>
      </c>
      <c r="L82" s="1258"/>
    </row>
    <row r="83" spans="1:12">
      <c r="A83" s="1258">
        <f>SUBTOTAL(103,$C$7:C83)</f>
        <v>77</v>
      </c>
      <c r="B83" s="1258"/>
      <c r="C83" s="1258" t="s">
        <v>401</v>
      </c>
      <c r="D83" s="1292" t="s">
        <v>3</v>
      </c>
      <c r="E83" s="1258" t="s">
        <v>50</v>
      </c>
      <c r="F83" s="1260" t="s">
        <v>255</v>
      </c>
      <c r="G83" s="1260" t="s">
        <v>255</v>
      </c>
      <c r="H83" s="1258" t="s">
        <v>255</v>
      </c>
      <c r="I83" s="1258" t="s">
        <v>1758</v>
      </c>
      <c r="J83" s="1258" t="s">
        <v>1758</v>
      </c>
      <c r="K83" s="1258" t="s">
        <v>1758</v>
      </c>
      <c r="L83" s="1258"/>
    </row>
    <row r="84" spans="1:12">
      <c r="A84" s="1258">
        <f>SUBTOTAL(103,$C$7:C84)</f>
        <v>78</v>
      </c>
      <c r="B84" s="1258"/>
      <c r="C84" s="1258" t="s">
        <v>402</v>
      </c>
      <c r="D84" s="1292" t="s">
        <v>49</v>
      </c>
      <c r="E84" s="1258" t="s">
        <v>50</v>
      </c>
      <c r="F84" s="1260" t="s">
        <v>255</v>
      </c>
      <c r="G84" s="1260" t="s">
        <v>255</v>
      </c>
      <c r="H84" s="1258" t="s">
        <v>255</v>
      </c>
      <c r="I84" s="1258" t="s">
        <v>1758</v>
      </c>
      <c r="J84" s="1258" t="s">
        <v>1758</v>
      </c>
      <c r="K84" s="1258" t="s">
        <v>1758</v>
      </c>
      <c r="L84" s="1258"/>
    </row>
    <row r="85" spans="1:12">
      <c r="A85" s="1258">
        <f>SUBTOTAL(103,$C$7:C85)</f>
        <v>79</v>
      </c>
      <c r="B85" s="1258" t="s">
        <v>545</v>
      </c>
      <c r="C85" s="1258" t="s">
        <v>484</v>
      </c>
      <c r="D85" s="1292" t="s">
        <v>403</v>
      </c>
      <c r="E85" s="1258" t="s">
        <v>50</v>
      </c>
      <c r="F85" s="1260" t="s">
        <v>255</v>
      </c>
      <c r="G85" s="1260" t="s">
        <v>255</v>
      </c>
      <c r="H85" s="1258" t="s">
        <v>255</v>
      </c>
      <c r="I85" s="1258" t="s">
        <v>1758</v>
      </c>
      <c r="J85" s="1258" t="s">
        <v>1758</v>
      </c>
      <c r="K85" s="1258" t="s">
        <v>1758</v>
      </c>
      <c r="L85" s="1258"/>
    </row>
    <row r="86" spans="1:12">
      <c r="A86" s="1258">
        <f>SUBTOTAL(103,$C$7:C86)</f>
        <v>80</v>
      </c>
      <c r="B86" s="1258" t="s">
        <v>546</v>
      </c>
      <c r="C86" s="1258" t="s">
        <v>263</v>
      </c>
      <c r="D86" s="1292" t="s">
        <v>403</v>
      </c>
      <c r="E86" s="1258" t="s">
        <v>50</v>
      </c>
      <c r="F86" s="1260" t="s">
        <v>255</v>
      </c>
      <c r="G86" s="1260" t="s">
        <v>255</v>
      </c>
      <c r="H86" s="1258" t="s">
        <v>255</v>
      </c>
      <c r="I86" s="1258" t="s">
        <v>1758</v>
      </c>
      <c r="J86" s="1258" t="s">
        <v>1758</v>
      </c>
      <c r="K86" s="1258" t="s">
        <v>1758</v>
      </c>
      <c r="L86" s="1258"/>
    </row>
    <row r="87" spans="1:12">
      <c r="A87" s="1258">
        <f>SUBTOTAL(103,$C$7:C87)</f>
        <v>81</v>
      </c>
      <c r="B87" s="1258"/>
      <c r="C87" s="1258" t="s">
        <v>404</v>
      </c>
      <c r="D87" s="1292" t="s">
        <v>2</v>
      </c>
      <c r="E87" s="1258" t="s">
        <v>50</v>
      </c>
      <c r="F87" s="1260" t="s">
        <v>255</v>
      </c>
      <c r="G87" s="1260" t="s">
        <v>255</v>
      </c>
      <c r="H87" s="1258" t="s">
        <v>255</v>
      </c>
      <c r="I87" s="1258" t="s">
        <v>1758</v>
      </c>
      <c r="J87" s="1258" t="s">
        <v>1758</v>
      </c>
      <c r="K87" s="1258" t="s">
        <v>1758</v>
      </c>
      <c r="L87" s="1258"/>
    </row>
    <row r="88" spans="1:12">
      <c r="A88" s="1258">
        <f>SUBTOTAL(103,$C$7:C88)</f>
        <v>82</v>
      </c>
      <c r="B88" s="1258"/>
      <c r="C88" s="1258" t="s">
        <v>406</v>
      </c>
      <c r="D88" s="1292" t="s">
        <v>2</v>
      </c>
      <c r="E88" s="1258" t="s">
        <v>50</v>
      </c>
      <c r="F88" s="1260" t="s">
        <v>255</v>
      </c>
      <c r="G88" s="1260" t="s">
        <v>255</v>
      </c>
      <c r="H88" s="1258" t="s">
        <v>255</v>
      </c>
      <c r="I88" s="1258" t="s">
        <v>1758</v>
      </c>
      <c r="J88" s="1258" t="s">
        <v>1758</v>
      </c>
      <c r="K88" s="1258" t="s">
        <v>1758</v>
      </c>
      <c r="L88" s="1258"/>
    </row>
    <row r="89" spans="1:12">
      <c r="A89" s="1258">
        <f>SUBTOTAL(103,$C$7:C89)</f>
        <v>83</v>
      </c>
      <c r="B89" s="1258"/>
      <c r="C89" s="1258" t="s">
        <v>407</v>
      </c>
      <c r="D89" s="1292" t="s">
        <v>3</v>
      </c>
      <c r="E89" s="1258" t="s">
        <v>50</v>
      </c>
      <c r="F89" s="1260" t="s">
        <v>255</v>
      </c>
      <c r="G89" s="1260" t="s">
        <v>255</v>
      </c>
      <c r="H89" s="1258" t="s">
        <v>255</v>
      </c>
      <c r="I89" s="1258" t="s">
        <v>1758</v>
      </c>
      <c r="J89" s="1258" t="s">
        <v>1758</v>
      </c>
      <c r="K89" s="1258" t="s">
        <v>1758</v>
      </c>
      <c r="L89" s="1258"/>
    </row>
    <row r="90" spans="1:12">
      <c r="A90" s="1258">
        <f>SUBTOTAL(103,$C$7:C90)</f>
        <v>84</v>
      </c>
      <c r="B90" s="1258"/>
      <c r="C90" s="1258" t="s">
        <v>370</v>
      </c>
      <c r="D90" s="1292" t="s">
        <v>79</v>
      </c>
      <c r="E90" s="1258" t="s">
        <v>50</v>
      </c>
      <c r="F90" s="1260" t="s">
        <v>255</v>
      </c>
      <c r="G90" s="1260" t="s">
        <v>255</v>
      </c>
      <c r="H90" s="1258" t="s">
        <v>255</v>
      </c>
      <c r="I90" s="1258" t="s">
        <v>1758</v>
      </c>
      <c r="J90" s="1258" t="s">
        <v>1758</v>
      </c>
      <c r="K90" s="1258" t="s">
        <v>1758</v>
      </c>
      <c r="L90" s="1258"/>
    </row>
    <row r="91" spans="1:12">
      <c r="A91" s="1258">
        <f>SUBTOTAL(103,$C$7:C91)</f>
        <v>85</v>
      </c>
      <c r="B91" s="1258"/>
      <c r="C91" s="1258" t="s">
        <v>371</v>
      </c>
      <c r="D91" s="1292" t="s">
        <v>2</v>
      </c>
      <c r="E91" s="1258" t="s">
        <v>50</v>
      </c>
      <c r="F91" s="1260" t="s">
        <v>255</v>
      </c>
      <c r="G91" s="1260" t="s">
        <v>255</v>
      </c>
      <c r="H91" s="1258" t="s">
        <v>255</v>
      </c>
      <c r="I91" s="1258" t="s">
        <v>1758</v>
      </c>
      <c r="J91" s="1258" t="s">
        <v>1758</v>
      </c>
      <c r="K91" s="1258" t="s">
        <v>1758</v>
      </c>
      <c r="L91" s="1258"/>
    </row>
    <row r="92" spans="1:12">
      <c r="A92" s="1258">
        <f>SUBTOTAL(103,$C$7:C92)</f>
        <v>86</v>
      </c>
      <c r="B92" s="1258"/>
      <c r="C92" s="1258" t="s">
        <v>372</v>
      </c>
      <c r="D92" s="1292" t="s">
        <v>2</v>
      </c>
      <c r="E92" s="1258" t="s">
        <v>50</v>
      </c>
      <c r="F92" s="1260" t="s">
        <v>255</v>
      </c>
      <c r="G92" s="1260" t="s">
        <v>255</v>
      </c>
      <c r="H92" s="1258" t="s">
        <v>255</v>
      </c>
      <c r="I92" s="1258" t="s">
        <v>1758</v>
      </c>
      <c r="J92" s="1258" t="s">
        <v>1758</v>
      </c>
      <c r="K92" s="1258" t="s">
        <v>1758</v>
      </c>
      <c r="L92" s="1258"/>
    </row>
    <row r="93" spans="1:12">
      <c r="A93" s="1258">
        <f>SUBTOTAL(103,$C$7:C93)</f>
        <v>87</v>
      </c>
      <c r="B93" s="1258"/>
      <c r="C93" s="1258" t="s">
        <v>408</v>
      </c>
      <c r="D93" s="1292" t="s">
        <v>49</v>
      </c>
      <c r="E93" s="1258" t="s">
        <v>50</v>
      </c>
      <c r="F93" s="1260" t="s">
        <v>255</v>
      </c>
      <c r="G93" s="1260" t="s">
        <v>255</v>
      </c>
      <c r="H93" s="1258" t="s">
        <v>255</v>
      </c>
      <c r="I93" s="1258" t="s">
        <v>1758</v>
      </c>
      <c r="J93" s="1258" t="s">
        <v>1758</v>
      </c>
      <c r="K93" s="1258" t="s">
        <v>1758</v>
      </c>
      <c r="L93" s="1258"/>
    </row>
    <row r="94" spans="1:12">
      <c r="A94" s="1258">
        <f>SUBTOTAL(103,$C$7:C94)</f>
        <v>88</v>
      </c>
      <c r="B94" s="1258"/>
      <c r="C94" s="1258" t="s">
        <v>409</v>
      </c>
      <c r="D94" s="1292" t="s">
        <v>3</v>
      </c>
      <c r="E94" s="1258" t="s">
        <v>50</v>
      </c>
      <c r="F94" s="1260" t="s">
        <v>255</v>
      </c>
      <c r="G94" s="1260" t="s">
        <v>255</v>
      </c>
      <c r="H94" s="1258" t="s">
        <v>255</v>
      </c>
      <c r="I94" s="1258" t="s">
        <v>1758</v>
      </c>
      <c r="J94" s="1258" t="s">
        <v>1758</v>
      </c>
      <c r="K94" s="1258" t="s">
        <v>1758</v>
      </c>
      <c r="L94" s="1258"/>
    </row>
    <row r="95" spans="1:12">
      <c r="A95" s="1258">
        <f>SUBTOTAL(103,$C$7:C95)</f>
        <v>89</v>
      </c>
      <c r="B95" s="1258"/>
      <c r="C95" s="1258" t="s">
        <v>410</v>
      </c>
      <c r="D95" s="1292" t="s">
        <v>3</v>
      </c>
      <c r="E95" s="1258" t="s">
        <v>50</v>
      </c>
      <c r="F95" s="1260" t="s">
        <v>255</v>
      </c>
      <c r="G95" s="1260" t="s">
        <v>255</v>
      </c>
      <c r="H95" s="1258" t="s">
        <v>255</v>
      </c>
      <c r="I95" s="1258" t="s">
        <v>1758</v>
      </c>
      <c r="J95" s="1258" t="s">
        <v>1758</v>
      </c>
      <c r="K95" s="1258" t="s">
        <v>1758</v>
      </c>
      <c r="L95" s="1258"/>
    </row>
    <row r="96" spans="1:12">
      <c r="A96" s="1258">
        <f>SUBTOTAL(103,$C$7:C96)</f>
        <v>90</v>
      </c>
      <c r="B96" s="1258"/>
      <c r="C96" s="1258" t="s">
        <v>411</v>
      </c>
      <c r="D96" s="1292" t="s">
        <v>2</v>
      </c>
      <c r="E96" s="1258" t="s">
        <v>50</v>
      </c>
      <c r="F96" s="1260" t="s">
        <v>255</v>
      </c>
      <c r="G96" s="1260" t="s">
        <v>255</v>
      </c>
      <c r="H96" s="1258" t="s">
        <v>255</v>
      </c>
      <c r="I96" s="1258" t="s">
        <v>1758</v>
      </c>
      <c r="J96" s="1258" t="s">
        <v>1758</v>
      </c>
      <c r="K96" s="1258" t="s">
        <v>1758</v>
      </c>
      <c r="L96" s="1258"/>
    </row>
    <row r="97" spans="1:12">
      <c r="A97" s="1258">
        <f>SUBTOTAL(103,$C$7:C97)</f>
        <v>91</v>
      </c>
      <c r="B97" s="1258"/>
      <c r="C97" s="1258" t="s">
        <v>412</v>
      </c>
      <c r="D97" s="1292" t="s">
        <v>2</v>
      </c>
      <c r="E97" s="1258" t="s">
        <v>50</v>
      </c>
      <c r="F97" s="1260" t="s">
        <v>255</v>
      </c>
      <c r="G97" s="1260" t="s">
        <v>255</v>
      </c>
      <c r="H97" s="1258" t="s">
        <v>255</v>
      </c>
      <c r="I97" s="1258" t="s">
        <v>1758</v>
      </c>
      <c r="J97" s="1258" t="s">
        <v>1758</v>
      </c>
      <c r="K97" s="1258" t="s">
        <v>1758</v>
      </c>
      <c r="L97" s="1258"/>
    </row>
    <row r="98" spans="1:12">
      <c r="A98" s="1258">
        <f>SUBTOTAL(103,$C$7:C98)</f>
        <v>92</v>
      </c>
      <c r="B98" s="1258" t="s">
        <v>547</v>
      </c>
      <c r="C98" s="1258" t="s">
        <v>264</v>
      </c>
      <c r="D98" s="1292" t="s">
        <v>227</v>
      </c>
      <c r="E98" s="1258" t="s">
        <v>50</v>
      </c>
      <c r="F98" s="1260" t="s">
        <v>255</v>
      </c>
      <c r="G98" s="1260" t="s">
        <v>255</v>
      </c>
      <c r="H98" s="1258" t="s">
        <v>255</v>
      </c>
      <c r="I98" s="1258" t="s">
        <v>1758</v>
      </c>
      <c r="J98" s="1258" t="s">
        <v>1758</v>
      </c>
      <c r="K98" s="1258" t="s">
        <v>1758</v>
      </c>
      <c r="L98" s="1258"/>
    </row>
    <row r="99" spans="1:12">
      <c r="A99" s="1258">
        <f>SUBTOTAL(103,$C$7:C99)</f>
        <v>93</v>
      </c>
      <c r="B99" s="1258"/>
      <c r="C99" s="1258" t="s">
        <v>413</v>
      </c>
      <c r="D99" s="1292" t="s">
        <v>2</v>
      </c>
      <c r="E99" s="1258" t="s">
        <v>50</v>
      </c>
      <c r="F99" s="1260" t="s">
        <v>255</v>
      </c>
      <c r="G99" s="1260" t="s">
        <v>255</v>
      </c>
      <c r="H99" s="1258" t="s">
        <v>255</v>
      </c>
      <c r="I99" s="1258" t="s">
        <v>1758</v>
      </c>
      <c r="J99" s="1258" t="s">
        <v>1758</v>
      </c>
      <c r="K99" s="1258" t="s">
        <v>1758</v>
      </c>
      <c r="L99" s="1258"/>
    </row>
    <row r="100" spans="1:12">
      <c r="A100" s="1258">
        <f>SUBTOTAL(103,$C$7:C100)</f>
        <v>94</v>
      </c>
      <c r="B100" s="1258"/>
      <c r="C100" s="1258" t="s">
        <v>414</v>
      </c>
      <c r="D100" s="1292" t="s">
        <v>2</v>
      </c>
      <c r="E100" s="1258" t="s">
        <v>50</v>
      </c>
      <c r="F100" s="1260" t="s">
        <v>255</v>
      </c>
      <c r="G100" s="1260" t="s">
        <v>255</v>
      </c>
      <c r="H100" s="1258" t="s">
        <v>255</v>
      </c>
      <c r="I100" s="1258" t="s">
        <v>1758</v>
      </c>
      <c r="J100" s="1258" t="s">
        <v>1758</v>
      </c>
      <c r="K100" s="1258" t="s">
        <v>1758</v>
      </c>
      <c r="L100" s="1258"/>
    </row>
    <row r="101" spans="1:12">
      <c r="A101" s="1258">
        <f>SUBTOTAL(103,$C$7:C101)</f>
        <v>95</v>
      </c>
      <c r="B101" s="1258" t="s">
        <v>548</v>
      </c>
      <c r="C101" s="1258" t="s">
        <v>265</v>
      </c>
      <c r="D101" s="1292" t="s">
        <v>178</v>
      </c>
      <c r="E101" s="1258" t="s">
        <v>50</v>
      </c>
      <c r="F101" s="1260" t="s">
        <v>255</v>
      </c>
      <c r="G101" s="1260" t="s">
        <v>255</v>
      </c>
      <c r="H101" s="1258" t="s">
        <v>255</v>
      </c>
      <c r="I101" s="1258" t="s">
        <v>1758</v>
      </c>
      <c r="J101" s="1258" t="s">
        <v>1758</v>
      </c>
      <c r="K101" s="1258" t="s">
        <v>1758</v>
      </c>
      <c r="L101" s="1258"/>
    </row>
    <row r="102" spans="1:12">
      <c r="A102" s="1258">
        <f>SUBTOTAL(103,$C$7:C102)</f>
        <v>96</v>
      </c>
      <c r="B102" s="1258" t="s">
        <v>549</v>
      </c>
      <c r="C102" s="1258" t="s">
        <v>266</v>
      </c>
      <c r="D102" s="1292" t="s">
        <v>211</v>
      </c>
      <c r="E102" s="1258" t="s">
        <v>50</v>
      </c>
      <c r="F102" s="1260" t="s">
        <v>255</v>
      </c>
      <c r="G102" s="1260" t="s">
        <v>255</v>
      </c>
      <c r="H102" s="1258" t="s">
        <v>255</v>
      </c>
      <c r="I102" s="1258" t="s">
        <v>1758</v>
      </c>
      <c r="J102" s="1258" t="s">
        <v>1758</v>
      </c>
      <c r="K102" s="1258" t="s">
        <v>1758</v>
      </c>
      <c r="L102" s="1258"/>
    </row>
    <row r="103" spans="1:12">
      <c r="A103" s="1258">
        <f>SUBTOTAL(103,$C$7:C103)</f>
        <v>97</v>
      </c>
      <c r="B103" s="1258" t="s">
        <v>550</v>
      </c>
      <c r="C103" s="1258" t="s">
        <v>267</v>
      </c>
      <c r="D103" s="1292" t="s">
        <v>209</v>
      </c>
      <c r="E103" s="1258" t="s">
        <v>50</v>
      </c>
      <c r="F103" s="1260" t="s">
        <v>255</v>
      </c>
      <c r="G103" s="1260" t="s">
        <v>255</v>
      </c>
      <c r="H103" s="1258" t="s">
        <v>255</v>
      </c>
      <c r="I103" s="1258"/>
      <c r="J103" s="1258" t="s">
        <v>1758</v>
      </c>
      <c r="K103" s="1258" t="s">
        <v>311</v>
      </c>
      <c r="L103" s="1258"/>
    </row>
    <row r="104" spans="1:12">
      <c r="A104" s="1258">
        <f>SUBTOTAL(103,$C$7:C104)</f>
        <v>98</v>
      </c>
      <c r="B104" s="1258" t="s">
        <v>656</v>
      </c>
      <c r="C104" s="1258" t="s">
        <v>485</v>
      </c>
      <c r="D104" s="1292" t="s">
        <v>211</v>
      </c>
      <c r="E104" s="1258" t="s">
        <v>50</v>
      </c>
      <c r="F104" s="1260" t="s">
        <v>255</v>
      </c>
      <c r="G104" s="1260" t="s">
        <v>255</v>
      </c>
      <c r="H104" s="1258" t="s">
        <v>255</v>
      </c>
      <c r="I104" s="1258" t="s">
        <v>1758</v>
      </c>
      <c r="J104" s="1258" t="s">
        <v>1758</v>
      </c>
      <c r="K104" s="1258" t="s">
        <v>311</v>
      </c>
      <c r="L104" s="1258"/>
    </row>
    <row r="105" spans="1:12">
      <c r="A105" s="1258">
        <f>SUBTOTAL(103,$C$7:C105)</f>
        <v>99</v>
      </c>
      <c r="B105" s="1258" t="s">
        <v>551</v>
      </c>
      <c r="C105" s="1258" t="s">
        <v>11</v>
      </c>
      <c r="D105" s="1292" t="s">
        <v>186</v>
      </c>
      <c r="E105" s="1258" t="s">
        <v>50</v>
      </c>
      <c r="F105" s="1260" t="s">
        <v>255</v>
      </c>
      <c r="G105" s="1260" t="s">
        <v>255</v>
      </c>
      <c r="H105" s="1258" t="s">
        <v>255</v>
      </c>
      <c r="I105" s="1258" t="s">
        <v>1758</v>
      </c>
      <c r="J105" s="1258" t="s">
        <v>1758</v>
      </c>
      <c r="K105" s="1258" t="s">
        <v>311</v>
      </c>
      <c r="L105" s="1258"/>
    </row>
    <row r="106" spans="1:12">
      <c r="A106" s="1258">
        <f>SUBTOTAL(103,$C$7:C106)</f>
        <v>100</v>
      </c>
      <c r="B106" s="1258" t="s">
        <v>552</v>
      </c>
      <c r="C106" s="1258" t="s">
        <v>167</v>
      </c>
      <c r="D106" s="1292" t="s">
        <v>218</v>
      </c>
      <c r="E106" s="1258" t="s">
        <v>50</v>
      </c>
      <c r="F106" s="1260" t="s">
        <v>255</v>
      </c>
      <c r="G106" s="1260" t="s">
        <v>255</v>
      </c>
      <c r="H106" s="1258" t="s">
        <v>255</v>
      </c>
      <c r="I106" s="1258" t="s">
        <v>1758</v>
      </c>
      <c r="J106" s="1258" t="s">
        <v>1758</v>
      </c>
      <c r="K106" s="1258"/>
      <c r="L106" s="1258"/>
    </row>
    <row r="107" spans="1:12">
      <c r="A107" s="1258">
        <f>SUBTOTAL(103,$C$7:C107)</f>
        <v>101</v>
      </c>
      <c r="B107" s="1258"/>
      <c r="C107" s="1258" t="s">
        <v>308</v>
      </c>
      <c r="D107" s="1292" t="s">
        <v>79</v>
      </c>
      <c r="E107" s="1258" t="s">
        <v>50</v>
      </c>
      <c r="F107" s="1260" t="s">
        <v>255</v>
      </c>
      <c r="G107" s="1260" t="s">
        <v>255</v>
      </c>
      <c r="H107" s="1258" t="s">
        <v>255</v>
      </c>
      <c r="I107" s="1258" t="s">
        <v>1758</v>
      </c>
      <c r="J107" s="1258" t="s">
        <v>1758</v>
      </c>
      <c r="K107" s="1258"/>
      <c r="L107" s="1258"/>
    </row>
    <row r="108" spans="1:12">
      <c r="A108" s="1258">
        <f>SUBTOTAL(103,$C$7:C108)</f>
        <v>102</v>
      </c>
      <c r="B108" s="1258"/>
      <c r="C108" s="1258" t="s">
        <v>415</v>
      </c>
      <c r="D108" s="1292" t="s">
        <v>2</v>
      </c>
      <c r="E108" s="1258" t="s">
        <v>50</v>
      </c>
      <c r="F108" s="1260" t="s">
        <v>255</v>
      </c>
      <c r="G108" s="1260" t="s">
        <v>255</v>
      </c>
      <c r="H108" s="1258" t="s">
        <v>255</v>
      </c>
      <c r="I108" s="1258" t="s">
        <v>1758</v>
      </c>
      <c r="J108" s="1261" t="s">
        <v>1543</v>
      </c>
      <c r="K108" s="1258"/>
      <c r="L108" s="1258"/>
    </row>
    <row r="109" spans="1:12">
      <c r="A109" s="1258">
        <f>SUBTOTAL(103,$C$7:C109)</f>
        <v>103</v>
      </c>
      <c r="B109" s="1258"/>
      <c r="C109" s="1258" t="s">
        <v>416</v>
      </c>
      <c r="D109" s="1292" t="s">
        <v>2</v>
      </c>
      <c r="E109" s="1258" t="s">
        <v>50</v>
      </c>
      <c r="F109" s="1260" t="s">
        <v>255</v>
      </c>
      <c r="G109" s="1260" t="s">
        <v>255</v>
      </c>
      <c r="H109" s="1258" t="s">
        <v>255</v>
      </c>
      <c r="I109" s="1258" t="s">
        <v>1758</v>
      </c>
      <c r="J109" s="1258" t="s">
        <v>1758</v>
      </c>
      <c r="K109" s="1258"/>
      <c r="L109" s="1258"/>
    </row>
    <row r="110" spans="1:12">
      <c r="A110" s="1258">
        <f>SUBTOTAL(103,$C$7:C110)</f>
        <v>104</v>
      </c>
      <c r="B110" s="1258"/>
      <c r="C110" s="1258" t="s">
        <v>417</v>
      </c>
      <c r="D110" s="1292" t="s">
        <v>79</v>
      </c>
      <c r="E110" s="1258" t="s">
        <v>50</v>
      </c>
      <c r="F110" s="1260" t="s">
        <v>255</v>
      </c>
      <c r="G110" s="1260" t="s">
        <v>255</v>
      </c>
      <c r="H110" s="1258" t="s">
        <v>255</v>
      </c>
      <c r="I110" s="1258" t="s">
        <v>1758</v>
      </c>
      <c r="J110" s="1258" t="s">
        <v>1758</v>
      </c>
      <c r="K110" s="1258"/>
      <c r="L110" s="1258"/>
    </row>
    <row r="111" spans="1:12">
      <c r="A111" s="1258">
        <f>SUBTOTAL(103,$C$7:C111)</f>
        <v>105</v>
      </c>
      <c r="B111" s="1258"/>
      <c r="C111" s="1258" t="s">
        <v>418</v>
      </c>
      <c r="D111" s="1292" t="s">
        <v>2</v>
      </c>
      <c r="E111" s="1258" t="s">
        <v>50</v>
      </c>
      <c r="F111" s="1260" t="s">
        <v>255</v>
      </c>
      <c r="G111" s="1260" t="s">
        <v>255</v>
      </c>
      <c r="H111" s="1258" t="s">
        <v>255</v>
      </c>
      <c r="I111" s="1258" t="s">
        <v>1758</v>
      </c>
      <c r="J111" s="1258" t="s">
        <v>1758</v>
      </c>
      <c r="K111" s="1258"/>
      <c r="L111" s="1258"/>
    </row>
    <row r="112" spans="1:12">
      <c r="A112" s="1258">
        <f>SUBTOTAL(103,$C$7:C112)</f>
        <v>106</v>
      </c>
      <c r="B112" s="1258"/>
      <c r="C112" s="1258" t="s">
        <v>419</v>
      </c>
      <c r="D112" s="1292" t="s">
        <v>49</v>
      </c>
      <c r="E112" s="1258" t="s">
        <v>50</v>
      </c>
      <c r="F112" s="1260" t="s">
        <v>255</v>
      </c>
      <c r="G112" s="1260" t="s">
        <v>255</v>
      </c>
      <c r="H112" s="1258" t="s">
        <v>255</v>
      </c>
      <c r="I112" s="1258" t="s">
        <v>1758</v>
      </c>
      <c r="J112" s="1258" t="s">
        <v>1758</v>
      </c>
      <c r="K112" s="1258"/>
      <c r="L112" s="1258"/>
    </row>
    <row r="113" spans="1:12">
      <c r="A113" s="1258">
        <f>SUBTOTAL(103,$C$7:C113)</f>
        <v>107</v>
      </c>
      <c r="B113" s="1258"/>
      <c r="C113" s="1258" t="s">
        <v>420</v>
      </c>
      <c r="D113" s="1292" t="s">
        <v>3</v>
      </c>
      <c r="E113" s="1258" t="s">
        <v>50</v>
      </c>
      <c r="F113" s="1260" t="s">
        <v>255</v>
      </c>
      <c r="G113" s="1260" t="s">
        <v>255</v>
      </c>
      <c r="H113" s="1258" t="s">
        <v>255</v>
      </c>
      <c r="I113" s="1258" t="s">
        <v>1758</v>
      </c>
      <c r="J113" s="1258" t="s">
        <v>1758</v>
      </c>
      <c r="K113" s="1258"/>
      <c r="L113" s="1258"/>
    </row>
    <row r="114" spans="1:12">
      <c r="A114" s="1258">
        <f>SUBTOTAL(103,$C$7:C114)</f>
        <v>108</v>
      </c>
      <c r="B114" s="1258"/>
      <c r="C114" s="1258" t="s">
        <v>421</v>
      </c>
      <c r="D114" s="1292" t="s">
        <v>170</v>
      </c>
      <c r="E114" s="1258" t="s">
        <v>50</v>
      </c>
      <c r="F114" s="1260" t="s">
        <v>255</v>
      </c>
      <c r="G114" s="1260" t="s">
        <v>255</v>
      </c>
      <c r="H114" s="1258" t="s">
        <v>255</v>
      </c>
      <c r="I114" s="1258" t="s">
        <v>1758</v>
      </c>
      <c r="J114" s="1258" t="s">
        <v>1758</v>
      </c>
      <c r="K114" s="1258"/>
      <c r="L114" s="1258"/>
    </row>
    <row r="115" spans="1:12">
      <c r="A115" s="1258">
        <f>SUBTOTAL(103,$C$7:C115)</f>
        <v>109</v>
      </c>
      <c r="B115" s="1258"/>
      <c r="C115" s="1258" t="s">
        <v>422</v>
      </c>
      <c r="D115" s="1292" t="s">
        <v>3</v>
      </c>
      <c r="E115" s="1258" t="s">
        <v>50</v>
      </c>
      <c r="F115" s="1260" t="s">
        <v>255</v>
      </c>
      <c r="G115" s="1260" t="s">
        <v>255</v>
      </c>
      <c r="H115" s="1258" t="s">
        <v>255</v>
      </c>
      <c r="I115" s="1258" t="s">
        <v>1758</v>
      </c>
      <c r="J115" s="1258" t="s">
        <v>1758</v>
      </c>
      <c r="K115" s="1258"/>
      <c r="L115" s="1258"/>
    </row>
    <row r="116" spans="1:12">
      <c r="A116" s="1258">
        <f>SUBTOTAL(103,$C$7:C116)</f>
        <v>110</v>
      </c>
      <c r="B116" s="1258"/>
      <c r="C116" s="1258" t="s">
        <v>423</v>
      </c>
      <c r="D116" s="1292" t="s">
        <v>154</v>
      </c>
      <c r="E116" s="1258" t="s">
        <v>50</v>
      </c>
      <c r="F116" s="1260" t="s">
        <v>255</v>
      </c>
      <c r="G116" s="1260" t="s">
        <v>255</v>
      </c>
      <c r="H116" s="1258" t="s">
        <v>255</v>
      </c>
      <c r="I116" s="1258" t="s">
        <v>1758</v>
      </c>
      <c r="J116" s="1258" t="s">
        <v>1758</v>
      </c>
      <c r="K116" s="1258"/>
      <c r="L116" s="1258"/>
    </row>
    <row r="117" spans="1:12">
      <c r="A117" s="1258">
        <f>SUBTOTAL(103,$C$7:C117)</f>
        <v>111</v>
      </c>
      <c r="B117" s="1258"/>
      <c r="C117" s="1258" t="s">
        <v>424</v>
      </c>
      <c r="D117" s="1292" t="s">
        <v>3</v>
      </c>
      <c r="E117" s="1258" t="s">
        <v>50</v>
      </c>
      <c r="F117" s="1260" t="s">
        <v>255</v>
      </c>
      <c r="G117" s="1260" t="s">
        <v>255</v>
      </c>
      <c r="H117" s="1258" t="s">
        <v>255</v>
      </c>
      <c r="I117" s="1258" t="s">
        <v>1758</v>
      </c>
      <c r="J117" s="1263" t="s">
        <v>1758</v>
      </c>
      <c r="K117" s="1258"/>
      <c r="L117" s="1258"/>
    </row>
    <row r="118" spans="1:12">
      <c r="A118" s="1258">
        <f>SUBTOTAL(103,$C$7:C118)</f>
        <v>112</v>
      </c>
      <c r="B118" s="1258"/>
      <c r="C118" s="1258" t="s">
        <v>425</v>
      </c>
      <c r="D118" s="1292" t="s">
        <v>79</v>
      </c>
      <c r="E118" s="1258" t="s">
        <v>50</v>
      </c>
      <c r="F118" s="1260" t="s">
        <v>255</v>
      </c>
      <c r="G118" s="1260" t="s">
        <v>255</v>
      </c>
      <c r="H118" s="1258" t="s">
        <v>255</v>
      </c>
      <c r="I118" s="1258" t="s">
        <v>1758</v>
      </c>
      <c r="J118" s="1258" t="s">
        <v>1758</v>
      </c>
      <c r="K118" s="1258"/>
      <c r="L118" s="1258"/>
    </row>
    <row r="119" spans="1:12">
      <c r="A119" s="1258">
        <f>SUBTOTAL(103,$C$7:C119)</f>
        <v>113</v>
      </c>
      <c r="B119" s="1258" t="s">
        <v>553</v>
      </c>
      <c r="C119" s="1258" t="s">
        <v>12</v>
      </c>
      <c r="D119" s="1292" t="s">
        <v>173</v>
      </c>
      <c r="E119" s="1258" t="s">
        <v>50</v>
      </c>
      <c r="F119" s="1260" t="s">
        <v>255</v>
      </c>
      <c r="G119" s="1260" t="s">
        <v>255</v>
      </c>
      <c r="H119" s="1258"/>
      <c r="I119" s="1258"/>
      <c r="J119" s="1258" t="s">
        <v>311</v>
      </c>
      <c r="K119" s="1258"/>
      <c r="L119" s="1258"/>
    </row>
    <row r="120" spans="1:12">
      <c r="A120" s="1258">
        <f>SUBTOTAL(103,$C$7:C120)</f>
        <v>114</v>
      </c>
      <c r="B120" s="1258" t="s">
        <v>554</v>
      </c>
      <c r="C120" s="1258" t="s">
        <v>13</v>
      </c>
      <c r="D120" s="1292" t="s">
        <v>217</v>
      </c>
      <c r="E120" s="1258" t="s">
        <v>50</v>
      </c>
      <c r="F120" s="1260" t="s">
        <v>255</v>
      </c>
      <c r="G120" s="1260" t="s">
        <v>255</v>
      </c>
      <c r="H120" s="1258" t="s">
        <v>255</v>
      </c>
      <c r="I120" s="1258" t="s">
        <v>1758</v>
      </c>
      <c r="J120" s="1263" t="s">
        <v>1758</v>
      </c>
      <c r="K120" s="1258"/>
      <c r="L120" s="1258"/>
    </row>
    <row r="121" spans="1:12">
      <c r="A121" s="1258">
        <f>SUBTOTAL(103,$C$7:C121)</f>
        <v>115</v>
      </c>
      <c r="B121" s="1258" t="s">
        <v>555</v>
      </c>
      <c r="C121" s="1258" t="s">
        <v>51</v>
      </c>
      <c r="D121" s="1292" t="s">
        <v>229</v>
      </c>
      <c r="E121" s="1258" t="s">
        <v>50</v>
      </c>
      <c r="F121" s="1260" t="s">
        <v>255</v>
      </c>
      <c r="G121" s="1260" t="s">
        <v>255</v>
      </c>
      <c r="H121" s="1258" t="s">
        <v>255</v>
      </c>
      <c r="I121" s="1258" t="s">
        <v>1758</v>
      </c>
      <c r="J121" s="1258" t="s">
        <v>1758</v>
      </c>
      <c r="K121" s="1258" t="s">
        <v>311</v>
      </c>
      <c r="L121" s="1258"/>
    </row>
    <row r="122" spans="1:12">
      <c r="A122" s="1258">
        <f>SUBTOTAL(103,$C$7:C122)</f>
        <v>116</v>
      </c>
      <c r="B122" s="1258"/>
      <c r="C122" s="1258" t="s">
        <v>192</v>
      </c>
      <c r="D122" s="1292" t="s">
        <v>2</v>
      </c>
      <c r="E122" s="1258" t="s">
        <v>50</v>
      </c>
      <c r="F122" s="1260" t="s">
        <v>255</v>
      </c>
      <c r="G122" s="1260" t="s">
        <v>255</v>
      </c>
      <c r="H122" s="1258" t="s">
        <v>255</v>
      </c>
      <c r="I122" s="1258" t="s">
        <v>1758</v>
      </c>
      <c r="J122" s="1258" t="s">
        <v>1758</v>
      </c>
      <c r="K122" s="1258" t="s">
        <v>311</v>
      </c>
      <c r="L122" s="1258"/>
    </row>
    <row r="123" spans="1:12">
      <c r="A123" s="1258">
        <f>SUBTOTAL(103,$C$7:C123)</f>
        <v>117</v>
      </c>
      <c r="B123" s="1258"/>
      <c r="C123" s="1258" t="s">
        <v>193</v>
      </c>
      <c r="D123" s="1292" t="s">
        <v>170</v>
      </c>
      <c r="E123" s="1258" t="s">
        <v>50</v>
      </c>
      <c r="F123" s="1260" t="s">
        <v>255</v>
      </c>
      <c r="G123" s="1260" t="s">
        <v>255</v>
      </c>
      <c r="H123" s="1258" t="s">
        <v>255</v>
      </c>
      <c r="I123" s="1258" t="s">
        <v>1758</v>
      </c>
      <c r="J123" s="1258" t="s">
        <v>1758</v>
      </c>
      <c r="K123" s="1258" t="s">
        <v>311</v>
      </c>
      <c r="L123" s="1258"/>
    </row>
    <row r="124" spans="1:12">
      <c r="A124" s="1258">
        <f>SUBTOTAL(103,$C$7:C124)</f>
        <v>118</v>
      </c>
      <c r="B124" s="1258"/>
      <c r="C124" s="1258" t="s">
        <v>254</v>
      </c>
      <c r="D124" s="1292" t="s">
        <v>79</v>
      </c>
      <c r="E124" s="1258" t="s">
        <v>50</v>
      </c>
      <c r="F124" s="1260" t="s">
        <v>255</v>
      </c>
      <c r="G124" s="1260" t="s">
        <v>255</v>
      </c>
      <c r="H124" s="1258" t="s">
        <v>255</v>
      </c>
      <c r="I124" s="1258" t="s">
        <v>1758</v>
      </c>
      <c r="J124" s="1258" t="s">
        <v>1758</v>
      </c>
      <c r="K124" s="1258" t="s">
        <v>311</v>
      </c>
      <c r="L124" s="1258"/>
    </row>
    <row r="125" spans="1:12">
      <c r="A125" s="1258">
        <f>SUBTOTAL(103,$C$7:C125)</f>
        <v>119</v>
      </c>
      <c r="B125" s="1258"/>
      <c r="C125" s="1258" t="s">
        <v>253</v>
      </c>
      <c r="D125" s="1292" t="s">
        <v>4</v>
      </c>
      <c r="E125" s="1258" t="s">
        <v>50</v>
      </c>
      <c r="F125" s="1260" t="s">
        <v>255</v>
      </c>
      <c r="G125" s="1260" t="s">
        <v>255</v>
      </c>
      <c r="H125" s="1258" t="s">
        <v>255</v>
      </c>
      <c r="I125" s="1258" t="s">
        <v>1758</v>
      </c>
      <c r="J125" s="1258" t="s">
        <v>1758</v>
      </c>
      <c r="K125" s="1258" t="s">
        <v>311</v>
      </c>
      <c r="L125" s="1258"/>
    </row>
    <row r="126" spans="1:12">
      <c r="A126" s="1258">
        <f>SUBTOTAL(103,$C$7:C126)</f>
        <v>120</v>
      </c>
      <c r="B126" s="1258"/>
      <c r="C126" s="1258" t="s">
        <v>252</v>
      </c>
      <c r="D126" s="1292" t="s">
        <v>3</v>
      </c>
      <c r="E126" s="1258" t="s">
        <v>50</v>
      </c>
      <c r="F126" s="1260" t="s">
        <v>255</v>
      </c>
      <c r="G126" s="1260" t="s">
        <v>255</v>
      </c>
      <c r="H126" s="1258" t="s">
        <v>255</v>
      </c>
      <c r="I126" s="1258" t="s">
        <v>1758</v>
      </c>
      <c r="J126" s="1258" t="s">
        <v>1758</v>
      </c>
      <c r="K126" s="1258" t="s">
        <v>311</v>
      </c>
      <c r="L126" s="1258"/>
    </row>
    <row r="127" spans="1:12">
      <c r="A127" s="1258">
        <f>SUBTOTAL(103,$C$7:C127)</f>
        <v>121</v>
      </c>
      <c r="B127" s="1258"/>
      <c r="C127" s="1258" t="s">
        <v>251</v>
      </c>
      <c r="D127" s="1292" t="s">
        <v>49</v>
      </c>
      <c r="E127" s="1258" t="s">
        <v>50</v>
      </c>
      <c r="F127" s="1260" t="s">
        <v>255</v>
      </c>
      <c r="G127" s="1260" t="s">
        <v>255</v>
      </c>
      <c r="H127" s="1258" t="s">
        <v>255</v>
      </c>
      <c r="I127" s="1258" t="s">
        <v>1758</v>
      </c>
      <c r="J127" s="1258" t="s">
        <v>1758</v>
      </c>
      <c r="K127" s="1258" t="s">
        <v>311</v>
      </c>
      <c r="L127" s="1258"/>
    </row>
    <row r="128" spans="1:12">
      <c r="A128" s="1258">
        <f>SUBTOTAL(103,$C$7:C128)</f>
        <v>122</v>
      </c>
      <c r="B128" s="1258"/>
      <c r="C128" s="1258" t="s">
        <v>426</v>
      </c>
      <c r="D128" s="1292" t="s">
        <v>170</v>
      </c>
      <c r="E128" s="1258" t="s">
        <v>50</v>
      </c>
      <c r="F128" s="1260" t="s">
        <v>255</v>
      </c>
      <c r="G128" s="1260" t="s">
        <v>255</v>
      </c>
      <c r="H128" s="1258" t="s">
        <v>255</v>
      </c>
      <c r="I128" s="1258" t="s">
        <v>1758</v>
      </c>
      <c r="J128" s="1258" t="s">
        <v>1758</v>
      </c>
      <c r="K128" s="1258" t="s">
        <v>311</v>
      </c>
      <c r="L128" s="1258"/>
    </row>
    <row r="129" spans="1:12">
      <c r="A129" s="1258">
        <f>SUBTOTAL(103,$C$7:C129)</f>
        <v>123</v>
      </c>
      <c r="B129" s="1258" t="s">
        <v>556</v>
      </c>
      <c r="C129" s="1258" t="s">
        <v>52</v>
      </c>
      <c r="D129" s="1292" t="s">
        <v>213</v>
      </c>
      <c r="E129" s="1258" t="s">
        <v>50</v>
      </c>
      <c r="F129" s="1260" t="s">
        <v>255</v>
      </c>
      <c r="G129" s="1260" t="s">
        <v>255</v>
      </c>
      <c r="H129" s="1258" t="s">
        <v>255</v>
      </c>
      <c r="I129" s="1258" t="s">
        <v>1758</v>
      </c>
      <c r="J129" s="1258" t="s">
        <v>1758</v>
      </c>
      <c r="K129" s="1258" t="s">
        <v>311</v>
      </c>
      <c r="L129" s="1258"/>
    </row>
    <row r="130" spans="1:12">
      <c r="A130" s="1258">
        <f>SUBTOTAL(103,$C$7:C130)</f>
        <v>124</v>
      </c>
      <c r="B130" s="1258" t="s">
        <v>557</v>
      </c>
      <c r="C130" s="1258" t="s">
        <v>53</v>
      </c>
      <c r="D130" s="1292" t="s">
        <v>213</v>
      </c>
      <c r="E130" s="1258" t="s">
        <v>50</v>
      </c>
      <c r="F130" s="1260" t="s">
        <v>255</v>
      </c>
      <c r="G130" s="1260" t="s">
        <v>255</v>
      </c>
      <c r="H130" s="1258" t="s">
        <v>255</v>
      </c>
      <c r="I130" s="1258" t="s">
        <v>1758</v>
      </c>
      <c r="J130" s="1263" t="s">
        <v>1758</v>
      </c>
      <c r="K130" s="1258"/>
      <c r="L130" s="1258"/>
    </row>
    <row r="131" spans="1:12">
      <c r="A131" s="1258">
        <f>SUBTOTAL(103,$C$7:C131)</f>
        <v>125</v>
      </c>
      <c r="B131" s="1258"/>
      <c r="C131" s="1258" t="s">
        <v>174</v>
      </c>
      <c r="D131" s="1292" t="s">
        <v>4</v>
      </c>
      <c r="E131" s="1258" t="s">
        <v>50</v>
      </c>
      <c r="F131" s="1260" t="s">
        <v>255</v>
      </c>
      <c r="G131" s="1260" t="s">
        <v>255</v>
      </c>
      <c r="H131" s="1258" t="s">
        <v>255</v>
      </c>
      <c r="I131" s="1258" t="s">
        <v>1758</v>
      </c>
      <c r="J131" s="1263" t="s">
        <v>1758</v>
      </c>
      <c r="K131" s="1258"/>
      <c r="L131" s="1258"/>
    </row>
    <row r="132" spans="1:12">
      <c r="A132" s="1258">
        <f>SUBTOTAL(103,$C$7:C132)</f>
        <v>126</v>
      </c>
      <c r="B132" s="1258"/>
      <c r="C132" s="1258" t="s">
        <v>175</v>
      </c>
      <c r="D132" s="1292" t="s">
        <v>4</v>
      </c>
      <c r="E132" s="1258" t="s">
        <v>50</v>
      </c>
      <c r="F132" s="1260" t="s">
        <v>255</v>
      </c>
      <c r="G132" s="1260" t="s">
        <v>255</v>
      </c>
      <c r="H132" s="1258" t="s">
        <v>255</v>
      </c>
      <c r="I132" s="1258" t="s">
        <v>1758</v>
      </c>
      <c r="J132" s="1263" t="s">
        <v>1758</v>
      </c>
      <c r="K132" s="1258"/>
      <c r="L132" s="1258"/>
    </row>
    <row r="133" spans="1:12">
      <c r="A133" s="1258">
        <f>SUBTOTAL(103,$C$7:C133)</f>
        <v>127</v>
      </c>
      <c r="B133" s="1258"/>
      <c r="C133" s="1258" t="s">
        <v>176</v>
      </c>
      <c r="D133" s="1292" t="s">
        <v>170</v>
      </c>
      <c r="E133" s="1258" t="s">
        <v>50</v>
      </c>
      <c r="F133" s="1260" t="s">
        <v>255</v>
      </c>
      <c r="G133" s="1260" t="s">
        <v>255</v>
      </c>
      <c r="H133" s="1258" t="s">
        <v>255</v>
      </c>
      <c r="I133" s="1258" t="s">
        <v>1758</v>
      </c>
      <c r="J133" s="1263" t="s">
        <v>1758</v>
      </c>
      <c r="K133" s="1258"/>
      <c r="L133" s="1258"/>
    </row>
    <row r="134" spans="1:12">
      <c r="A134" s="1258">
        <f>SUBTOTAL(103,$C$7:C134)</f>
        <v>128</v>
      </c>
      <c r="B134" s="1258"/>
      <c r="C134" s="1258" t="s">
        <v>177</v>
      </c>
      <c r="D134" s="1292" t="s">
        <v>2</v>
      </c>
      <c r="E134" s="1258" t="s">
        <v>50</v>
      </c>
      <c r="F134" s="1260" t="s">
        <v>255</v>
      </c>
      <c r="G134" s="1260" t="s">
        <v>255</v>
      </c>
      <c r="H134" s="1258" t="s">
        <v>255</v>
      </c>
      <c r="I134" s="1258"/>
      <c r="J134" s="1261" t="s">
        <v>1543</v>
      </c>
      <c r="K134" s="1258"/>
      <c r="L134" s="1258"/>
    </row>
    <row r="135" spans="1:12">
      <c r="A135" s="1258">
        <f>SUBTOTAL(103,$C$7:C135)</f>
        <v>129</v>
      </c>
      <c r="B135" s="1258"/>
      <c r="C135" s="1258" t="s">
        <v>427</v>
      </c>
      <c r="D135" s="1292" t="s">
        <v>3</v>
      </c>
      <c r="E135" s="1258" t="s">
        <v>50</v>
      </c>
      <c r="F135" s="1260" t="s">
        <v>255</v>
      </c>
      <c r="G135" s="1260" t="s">
        <v>255</v>
      </c>
      <c r="H135" s="1258" t="s">
        <v>255</v>
      </c>
      <c r="I135" s="1258"/>
      <c r="J135" s="1261" t="s">
        <v>1543</v>
      </c>
      <c r="K135" s="1258"/>
      <c r="L135" s="1258"/>
    </row>
    <row r="136" spans="1:12">
      <c r="A136" s="1258">
        <f>SUBTOTAL(103,$C$7:C136)</f>
        <v>130</v>
      </c>
      <c r="B136" s="1258"/>
      <c r="C136" s="1258" t="s">
        <v>428</v>
      </c>
      <c r="D136" s="1292" t="s">
        <v>4</v>
      </c>
      <c r="E136" s="1258" t="s">
        <v>50</v>
      </c>
      <c r="F136" s="1260" t="s">
        <v>255</v>
      </c>
      <c r="G136" s="1260" t="s">
        <v>255</v>
      </c>
      <c r="H136" s="1258" t="s">
        <v>255</v>
      </c>
      <c r="I136" s="1258"/>
      <c r="J136" s="1261" t="s">
        <v>1543</v>
      </c>
      <c r="K136" s="1258"/>
      <c r="L136" s="1258"/>
    </row>
    <row r="137" spans="1:12">
      <c r="A137" s="1258">
        <f>SUBTOTAL(103,$C$7:C137)</f>
        <v>131</v>
      </c>
      <c r="B137" s="1258" t="s">
        <v>558</v>
      </c>
      <c r="C137" s="1258" t="s">
        <v>54</v>
      </c>
      <c r="D137" s="1292" t="s">
        <v>197</v>
      </c>
      <c r="E137" s="1258" t="s">
        <v>50</v>
      </c>
      <c r="F137" s="1260" t="s">
        <v>255</v>
      </c>
      <c r="G137" s="1260" t="s">
        <v>255</v>
      </c>
      <c r="H137" s="1258" t="s">
        <v>255</v>
      </c>
      <c r="I137" s="1258" t="s">
        <v>1758</v>
      </c>
      <c r="J137" s="1263" t="s">
        <v>1758</v>
      </c>
      <c r="K137" s="1258"/>
      <c r="L137" s="1258"/>
    </row>
    <row r="138" spans="1:12">
      <c r="A138" s="1258">
        <f>SUBTOTAL(103,$C$7:C138)</f>
        <v>132</v>
      </c>
      <c r="B138" s="1258"/>
      <c r="C138" s="1258" t="s">
        <v>179</v>
      </c>
      <c r="D138" s="1292" t="s">
        <v>3</v>
      </c>
      <c r="E138" s="1258" t="s">
        <v>50</v>
      </c>
      <c r="F138" s="1260" t="s">
        <v>255</v>
      </c>
      <c r="G138" s="1260" t="s">
        <v>255</v>
      </c>
      <c r="H138" s="1258" t="s">
        <v>255</v>
      </c>
      <c r="I138" s="1258" t="s">
        <v>1758</v>
      </c>
      <c r="J138" s="1263" t="s">
        <v>1758</v>
      </c>
      <c r="K138" s="1258"/>
      <c r="L138" s="1258"/>
    </row>
    <row r="139" spans="1:12">
      <c r="A139" s="1258">
        <f>SUBTOTAL(103,$C$7:C139)</f>
        <v>133</v>
      </c>
      <c r="B139" s="1258"/>
      <c r="C139" s="1258" t="s">
        <v>180</v>
      </c>
      <c r="D139" s="1292" t="s">
        <v>79</v>
      </c>
      <c r="E139" s="1258" t="s">
        <v>50</v>
      </c>
      <c r="F139" s="1260" t="s">
        <v>255</v>
      </c>
      <c r="G139" s="1260" t="s">
        <v>255</v>
      </c>
      <c r="H139" s="1258" t="s">
        <v>255</v>
      </c>
      <c r="I139" s="1258" t="s">
        <v>1758</v>
      </c>
      <c r="J139" s="1263" t="s">
        <v>1758</v>
      </c>
      <c r="K139" s="1258"/>
      <c r="L139" s="1258"/>
    </row>
    <row r="140" spans="1:12">
      <c r="A140" s="1258">
        <f>SUBTOTAL(103,$C$7:C140)</f>
        <v>134</v>
      </c>
      <c r="B140" s="1258"/>
      <c r="C140" s="1258" t="s">
        <v>181</v>
      </c>
      <c r="D140" s="1292" t="s">
        <v>79</v>
      </c>
      <c r="E140" s="1258" t="s">
        <v>50</v>
      </c>
      <c r="F140" s="1260" t="s">
        <v>255</v>
      </c>
      <c r="G140" s="1260" t="s">
        <v>255</v>
      </c>
      <c r="H140" s="1258" t="s">
        <v>255</v>
      </c>
      <c r="I140" s="1258" t="s">
        <v>1758</v>
      </c>
      <c r="J140" s="1263" t="s">
        <v>1758</v>
      </c>
      <c r="K140" s="1258"/>
      <c r="L140" s="1258"/>
    </row>
    <row r="141" spans="1:12">
      <c r="A141" s="1258">
        <f>SUBTOTAL(103,$C$7:C141)</f>
        <v>135</v>
      </c>
      <c r="B141" s="1258"/>
      <c r="C141" s="1258" t="s">
        <v>182</v>
      </c>
      <c r="D141" s="1292" t="s">
        <v>3</v>
      </c>
      <c r="E141" s="1258" t="s">
        <v>50</v>
      </c>
      <c r="F141" s="1260" t="s">
        <v>255</v>
      </c>
      <c r="G141" s="1260" t="s">
        <v>255</v>
      </c>
      <c r="H141" s="1258" t="s">
        <v>255</v>
      </c>
      <c r="I141" s="1258" t="s">
        <v>1758</v>
      </c>
      <c r="J141" s="1263" t="s">
        <v>1758</v>
      </c>
      <c r="K141" s="1258"/>
      <c r="L141" s="1258"/>
    </row>
    <row r="142" spans="1:12">
      <c r="A142" s="1258">
        <f>SUBTOTAL(103,$C$7:C142)</f>
        <v>136</v>
      </c>
      <c r="B142" s="1258"/>
      <c r="C142" s="1258" t="s">
        <v>429</v>
      </c>
      <c r="D142" s="1292" t="s">
        <v>3</v>
      </c>
      <c r="E142" s="1258" t="s">
        <v>50</v>
      </c>
      <c r="F142" s="1260" t="s">
        <v>255</v>
      </c>
      <c r="G142" s="1260" t="s">
        <v>255</v>
      </c>
      <c r="H142" s="1258" t="s">
        <v>255</v>
      </c>
      <c r="I142" s="1258" t="s">
        <v>1758</v>
      </c>
      <c r="J142" s="1263" t="s">
        <v>1758</v>
      </c>
      <c r="K142" s="1258"/>
      <c r="L142" s="1258"/>
    </row>
    <row r="143" spans="1:12">
      <c r="A143" s="1258">
        <f>SUBTOTAL(103,$C$7:C143)</f>
        <v>137</v>
      </c>
      <c r="B143" s="1258" t="s">
        <v>559</v>
      </c>
      <c r="C143" s="1258" t="s">
        <v>55</v>
      </c>
      <c r="D143" s="1292" t="s">
        <v>430</v>
      </c>
      <c r="E143" s="1258" t="s">
        <v>50</v>
      </c>
      <c r="F143" s="1260" t="s">
        <v>255</v>
      </c>
      <c r="G143" s="1260" t="s">
        <v>255</v>
      </c>
      <c r="H143" s="1258" t="s">
        <v>255</v>
      </c>
      <c r="I143" s="1258" t="s">
        <v>1758</v>
      </c>
      <c r="J143" s="1258" t="s">
        <v>1758</v>
      </c>
      <c r="K143" s="1258"/>
      <c r="L143" s="1258"/>
    </row>
    <row r="144" spans="1:12">
      <c r="A144" s="1258">
        <f>SUBTOTAL(103,$C$7:C144)</f>
        <v>138</v>
      </c>
      <c r="B144" s="1258" t="s">
        <v>560</v>
      </c>
      <c r="C144" s="1258" t="s">
        <v>56</v>
      </c>
      <c r="D144" s="1292" t="s">
        <v>215</v>
      </c>
      <c r="E144" s="1258" t="s">
        <v>50</v>
      </c>
      <c r="F144" s="1260" t="s">
        <v>255</v>
      </c>
      <c r="G144" s="1260" t="s">
        <v>255</v>
      </c>
      <c r="H144" s="1258" t="s">
        <v>255</v>
      </c>
      <c r="I144" s="1258" t="s">
        <v>1758</v>
      </c>
      <c r="J144" s="1258" t="s">
        <v>1758</v>
      </c>
      <c r="K144" s="1258"/>
      <c r="L144" s="1258"/>
    </row>
    <row r="145" spans="1:12">
      <c r="A145" s="1258">
        <f>SUBTOTAL(103,$C$7:C145)</f>
        <v>139</v>
      </c>
      <c r="B145" s="1258" t="s">
        <v>675</v>
      </c>
      <c r="C145" s="1258" t="s">
        <v>676</v>
      </c>
      <c r="D145" s="1292" t="s">
        <v>211</v>
      </c>
      <c r="E145" s="1258" t="s">
        <v>50</v>
      </c>
      <c r="F145" s="1260" t="s">
        <v>255</v>
      </c>
      <c r="G145" s="1260" t="s">
        <v>255</v>
      </c>
      <c r="H145" s="1258" t="s">
        <v>255</v>
      </c>
      <c r="I145" s="1258" t="s">
        <v>1758</v>
      </c>
      <c r="J145" s="1258" t="s">
        <v>1758</v>
      </c>
      <c r="K145" s="1258" t="s">
        <v>311</v>
      </c>
      <c r="L145" s="1258"/>
    </row>
    <row r="146" spans="1:12">
      <c r="A146" s="1258">
        <f>SUBTOTAL(103,$C$7:C146)</f>
        <v>140</v>
      </c>
      <c r="B146" s="1258" t="s">
        <v>561</v>
      </c>
      <c r="C146" s="1258" t="s">
        <v>57</v>
      </c>
      <c r="D146" s="1292" t="s">
        <v>186</v>
      </c>
      <c r="E146" s="1258" t="s">
        <v>50</v>
      </c>
      <c r="F146" s="1260" t="s">
        <v>255</v>
      </c>
      <c r="G146" s="1260" t="s">
        <v>255</v>
      </c>
      <c r="H146" s="1258" t="s">
        <v>255</v>
      </c>
      <c r="I146" s="1258" t="s">
        <v>1758</v>
      </c>
      <c r="J146" s="1263" t="s">
        <v>1758</v>
      </c>
      <c r="K146" s="1258" t="s">
        <v>311</v>
      </c>
      <c r="L146" s="1258"/>
    </row>
    <row r="147" spans="1:12">
      <c r="A147" s="1258">
        <f>SUBTOTAL(103,$C$7:C147)</f>
        <v>141</v>
      </c>
      <c r="B147" s="1258" t="s">
        <v>562</v>
      </c>
      <c r="C147" s="1258" t="s">
        <v>58</v>
      </c>
      <c r="D147" s="1292" t="s">
        <v>186</v>
      </c>
      <c r="E147" s="1258" t="s">
        <v>50</v>
      </c>
      <c r="F147" s="1260" t="s">
        <v>255</v>
      </c>
      <c r="G147" s="1260" t="s">
        <v>255</v>
      </c>
      <c r="H147" s="1258" t="s">
        <v>255</v>
      </c>
      <c r="I147" s="1258"/>
      <c r="J147" s="1263" t="s">
        <v>1758</v>
      </c>
      <c r="K147" s="1258" t="s">
        <v>311</v>
      </c>
      <c r="L147" s="1258"/>
    </row>
    <row r="148" spans="1:12">
      <c r="A148" s="1258">
        <f>SUBTOTAL(103,$C$7:C148)</f>
        <v>142</v>
      </c>
      <c r="B148" s="1258" t="s">
        <v>563</v>
      </c>
      <c r="C148" s="1258" t="s">
        <v>59</v>
      </c>
      <c r="D148" s="1292" t="s">
        <v>431</v>
      </c>
      <c r="E148" s="1258" t="s">
        <v>50</v>
      </c>
      <c r="F148" s="1260" t="s">
        <v>255</v>
      </c>
      <c r="G148" s="1260" t="s">
        <v>255</v>
      </c>
      <c r="H148" s="1258" t="s">
        <v>255</v>
      </c>
      <c r="I148" s="1258" t="s">
        <v>1758</v>
      </c>
      <c r="J148" s="1258" t="s">
        <v>1758</v>
      </c>
      <c r="K148" s="1258"/>
      <c r="L148" s="1258"/>
    </row>
    <row r="149" spans="1:12">
      <c r="A149" s="1258">
        <f>SUBTOTAL(103,$C$7:C149)</f>
        <v>143</v>
      </c>
      <c r="B149" s="1258" t="s">
        <v>564</v>
      </c>
      <c r="C149" s="1258" t="s">
        <v>60</v>
      </c>
      <c r="D149" s="1292" t="s">
        <v>431</v>
      </c>
      <c r="E149" s="1258" t="s">
        <v>50</v>
      </c>
      <c r="F149" s="1260" t="s">
        <v>255</v>
      </c>
      <c r="G149" s="1260" t="s">
        <v>255</v>
      </c>
      <c r="H149" s="1258" t="s">
        <v>255</v>
      </c>
      <c r="I149" s="1258" t="s">
        <v>1758</v>
      </c>
      <c r="J149" s="1263" t="s">
        <v>1758</v>
      </c>
      <c r="K149" s="1258" t="s">
        <v>1758</v>
      </c>
      <c r="L149" s="1258"/>
    </row>
    <row r="150" spans="1:12">
      <c r="A150" s="1258">
        <f>SUBTOTAL(103,$C$7:C150)</f>
        <v>144</v>
      </c>
      <c r="B150" s="1258"/>
      <c r="C150" s="1258" t="s">
        <v>61</v>
      </c>
      <c r="D150" s="1292" t="s">
        <v>49</v>
      </c>
      <c r="E150" s="1258" t="s">
        <v>50</v>
      </c>
      <c r="F150" s="1260" t="s">
        <v>255</v>
      </c>
      <c r="G150" s="1260" t="s">
        <v>255</v>
      </c>
      <c r="H150" s="1258" t="s">
        <v>255</v>
      </c>
      <c r="I150" s="1258" t="s">
        <v>1758</v>
      </c>
      <c r="J150" s="1263" t="s">
        <v>1758</v>
      </c>
      <c r="K150" s="1258" t="s">
        <v>1758</v>
      </c>
      <c r="L150" s="1258"/>
    </row>
    <row r="151" spans="1:12">
      <c r="A151" s="1258">
        <f>SUBTOTAL(103,$C$7:C151)</f>
        <v>145</v>
      </c>
      <c r="B151" s="1262"/>
      <c r="C151" s="1258" t="s">
        <v>62</v>
      </c>
      <c r="D151" s="1292" t="s">
        <v>154</v>
      </c>
      <c r="E151" s="1258" t="s">
        <v>50</v>
      </c>
      <c r="F151" s="1260" t="s">
        <v>255</v>
      </c>
      <c r="G151" s="1260" t="s">
        <v>255</v>
      </c>
      <c r="H151" s="1258" t="s">
        <v>255</v>
      </c>
      <c r="I151" s="1258" t="s">
        <v>1758</v>
      </c>
      <c r="J151" s="1263" t="s">
        <v>1758</v>
      </c>
      <c r="K151" s="1258" t="s">
        <v>1758</v>
      </c>
      <c r="L151" s="1258"/>
    </row>
    <row r="152" spans="1:12">
      <c r="A152" s="1258">
        <f>SUBTOTAL(103,$C$7:C152)</f>
        <v>146</v>
      </c>
      <c r="B152" s="1258"/>
      <c r="C152" s="1258" t="s">
        <v>153</v>
      </c>
      <c r="D152" s="1292" t="s">
        <v>170</v>
      </c>
      <c r="E152" s="1258" t="s">
        <v>50</v>
      </c>
      <c r="F152" s="1260" t="s">
        <v>255</v>
      </c>
      <c r="G152" s="1260" t="s">
        <v>255</v>
      </c>
      <c r="H152" s="1258" t="s">
        <v>255</v>
      </c>
      <c r="I152" s="1258" t="s">
        <v>1758</v>
      </c>
      <c r="J152" s="1263" t="s">
        <v>1758</v>
      </c>
      <c r="K152" s="1258" t="s">
        <v>1758</v>
      </c>
      <c r="L152" s="1258"/>
    </row>
    <row r="153" spans="1:12">
      <c r="A153" s="1258">
        <f>SUBTOTAL(103,$C$7:C153)</f>
        <v>147</v>
      </c>
      <c r="B153" s="1258"/>
      <c r="C153" s="1258" t="s">
        <v>155</v>
      </c>
      <c r="D153" s="1292" t="s">
        <v>170</v>
      </c>
      <c r="E153" s="1258" t="s">
        <v>50</v>
      </c>
      <c r="F153" s="1260" t="s">
        <v>255</v>
      </c>
      <c r="G153" s="1260" t="s">
        <v>255</v>
      </c>
      <c r="H153" s="1258" t="s">
        <v>255</v>
      </c>
      <c r="I153" s="1258" t="s">
        <v>1758</v>
      </c>
      <c r="J153" s="1263" t="s">
        <v>1758</v>
      </c>
      <c r="K153" s="1258" t="s">
        <v>1758</v>
      </c>
      <c r="L153" s="1258"/>
    </row>
    <row r="154" spans="1:12">
      <c r="A154" s="1258">
        <f>SUBTOTAL(103,$C$7:C154)</f>
        <v>148</v>
      </c>
      <c r="B154" s="1258"/>
      <c r="C154" s="1258" t="s">
        <v>156</v>
      </c>
      <c r="D154" s="1292" t="s">
        <v>154</v>
      </c>
      <c r="E154" s="1258" t="s">
        <v>50</v>
      </c>
      <c r="F154" s="1260" t="s">
        <v>255</v>
      </c>
      <c r="G154" s="1260" t="s">
        <v>255</v>
      </c>
      <c r="H154" s="1258" t="s">
        <v>255</v>
      </c>
      <c r="I154" s="1258" t="s">
        <v>1758</v>
      </c>
      <c r="J154" s="1263" t="s">
        <v>1758</v>
      </c>
      <c r="K154" s="1258" t="s">
        <v>1758</v>
      </c>
      <c r="L154" s="1258"/>
    </row>
    <row r="155" spans="1:12">
      <c r="A155" s="1258">
        <f>SUBTOTAL(103,$C$7:C155)</f>
        <v>149</v>
      </c>
      <c r="B155" s="1258"/>
      <c r="C155" s="1258" t="s">
        <v>162</v>
      </c>
      <c r="D155" s="1292" t="s">
        <v>4</v>
      </c>
      <c r="E155" s="1258" t="s">
        <v>50</v>
      </c>
      <c r="F155" s="1260" t="s">
        <v>255</v>
      </c>
      <c r="G155" s="1260" t="s">
        <v>255</v>
      </c>
      <c r="H155" s="1258" t="s">
        <v>255</v>
      </c>
      <c r="I155" s="1258" t="s">
        <v>1758</v>
      </c>
      <c r="J155" s="1263" t="s">
        <v>1758</v>
      </c>
      <c r="K155" s="1258" t="s">
        <v>1758</v>
      </c>
      <c r="L155" s="1258"/>
    </row>
    <row r="156" spans="1:12">
      <c r="A156" s="1258">
        <f>SUBTOTAL(103,$C$7:C156)</f>
        <v>150</v>
      </c>
      <c r="B156" s="1258" t="s">
        <v>565</v>
      </c>
      <c r="C156" s="1258" t="s">
        <v>63</v>
      </c>
      <c r="D156" s="1292" t="s">
        <v>250</v>
      </c>
      <c r="E156" s="1258" t="s">
        <v>50</v>
      </c>
      <c r="F156" s="1260" t="s">
        <v>255</v>
      </c>
      <c r="G156" s="1260" t="s">
        <v>255</v>
      </c>
      <c r="H156" s="1258" t="s">
        <v>255</v>
      </c>
      <c r="I156" s="1258" t="s">
        <v>1758</v>
      </c>
      <c r="J156" s="1258" t="s">
        <v>1758</v>
      </c>
      <c r="K156" s="1258" t="s">
        <v>1758</v>
      </c>
      <c r="L156" s="1258"/>
    </row>
    <row r="157" spans="1:12">
      <c r="A157" s="1258">
        <f>SUBTOTAL(103,$C$7:C157)</f>
        <v>151</v>
      </c>
      <c r="B157" s="1258" t="s">
        <v>566</v>
      </c>
      <c r="C157" s="1258" t="s">
        <v>64</v>
      </c>
      <c r="D157" s="1292" t="s">
        <v>185</v>
      </c>
      <c r="E157" s="1258" t="s">
        <v>50</v>
      </c>
      <c r="F157" s="1260" t="s">
        <v>255</v>
      </c>
      <c r="G157" s="1260" t="s">
        <v>255</v>
      </c>
      <c r="H157" s="1258" t="s">
        <v>255</v>
      </c>
      <c r="I157" s="1258" t="s">
        <v>1758</v>
      </c>
      <c r="J157" s="1258" t="s">
        <v>1758</v>
      </c>
      <c r="K157" s="1258" t="s">
        <v>1758</v>
      </c>
      <c r="L157" s="1258"/>
    </row>
    <row r="158" spans="1:12">
      <c r="A158" s="1258">
        <f>SUBTOTAL(103,$C$7:C158)</f>
        <v>152</v>
      </c>
      <c r="B158" s="1258"/>
      <c r="C158" s="1258" t="s">
        <v>432</v>
      </c>
      <c r="D158" s="1292" t="s">
        <v>79</v>
      </c>
      <c r="E158" s="1258" t="s">
        <v>50</v>
      </c>
      <c r="F158" s="1260" t="s">
        <v>255</v>
      </c>
      <c r="G158" s="1260" t="s">
        <v>255</v>
      </c>
      <c r="H158" s="1258" t="s">
        <v>255</v>
      </c>
      <c r="I158" s="1258" t="s">
        <v>1758</v>
      </c>
      <c r="J158" s="1258" t="s">
        <v>1758</v>
      </c>
      <c r="K158" s="1258" t="s">
        <v>1758</v>
      </c>
      <c r="L158" s="1258"/>
    </row>
    <row r="159" spans="1:12">
      <c r="A159" s="1258">
        <f>SUBTOTAL(103,$C$7:C159)</f>
        <v>153</v>
      </c>
      <c r="B159" s="1258"/>
      <c r="C159" s="1258" t="s">
        <v>433</v>
      </c>
      <c r="D159" s="1292" t="s">
        <v>3</v>
      </c>
      <c r="E159" s="1258" t="s">
        <v>50</v>
      </c>
      <c r="F159" s="1260" t="s">
        <v>255</v>
      </c>
      <c r="G159" s="1260" t="s">
        <v>255</v>
      </c>
      <c r="H159" s="1258" t="s">
        <v>255</v>
      </c>
      <c r="I159" s="1258" t="s">
        <v>1758</v>
      </c>
      <c r="J159" s="1258" t="s">
        <v>1758</v>
      </c>
      <c r="K159" s="1258" t="s">
        <v>1758</v>
      </c>
      <c r="L159" s="1258"/>
    </row>
    <row r="160" spans="1:12">
      <c r="A160" s="1258">
        <f>SUBTOTAL(103,$C$7:C160)</f>
        <v>154</v>
      </c>
      <c r="B160" s="1258"/>
      <c r="C160" s="1258" t="s">
        <v>434</v>
      </c>
      <c r="D160" s="1292" t="s">
        <v>3</v>
      </c>
      <c r="E160" s="1258" t="s">
        <v>50</v>
      </c>
      <c r="F160" s="1260" t="s">
        <v>255</v>
      </c>
      <c r="G160" s="1260" t="s">
        <v>255</v>
      </c>
      <c r="H160" s="1258" t="s">
        <v>255</v>
      </c>
      <c r="I160" s="1258" t="s">
        <v>1758</v>
      </c>
      <c r="J160" s="1258" t="s">
        <v>1758</v>
      </c>
      <c r="K160" s="1258" t="s">
        <v>1758</v>
      </c>
      <c r="L160" s="1258"/>
    </row>
    <row r="161" spans="1:12">
      <c r="A161" s="1258">
        <f>SUBTOTAL(103,$C$7:C161)</f>
        <v>155</v>
      </c>
      <c r="B161" s="1258"/>
      <c r="C161" s="1258" t="s">
        <v>435</v>
      </c>
      <c r="D161" s="1292" t="s">
        <v>2</v>
      </c>
      <c r="E161" s="1258" t="s">
        <v>50</v>
      </c>
      <c r="F161" s="1260" t="s">
        <v>255</v>
      </c>
      <c r="G161" s="1260" t="s">
        <v>255</v>
      </c>
      <c r="H161" s="1258" t="s">
        <v>255</v>
      </c>
      <c r="I161" s="1258" t="s">
        <v>1758</v>
      </c>
      <c r="J161" s="1258" t="s">
        <v>1758</v>
      </c>
      <c r="K161" s="1258" t="s">
        <v>1758</v>
      </c>
      <c r="L161" s="1258"/>
    </row>
    <row r="162" spans="1:12">
      <c r="A162" s="1258">
        <f>SUBTOTAL(103,$C$7:C162)</f>
        <v>156</v>
      </c>
      <c r="B162" s="1258"/>
      <c r="C162" s="1258" t="s">
        <v>436</v>
      </c>
      <c r="D162" s="1292" t="s">
        <v>3</v>
      </c>
      <c r="E162" s="1258" t="s">
        <v>50</v>
      </c>
      <c r="F162" s="1260" t="s">
        <v>255</v>
      </c>
      <c r="G162" s="1260" t="s">
        <v>255</v>
      </c>
      <c r="H162" s="1258" t="s">
        <v>255</v>
      </c>
      <c r="I162" s="1258" t="s">
        <v>1758</v>
      </c>
      <c r="J162" s="1258" t="s">
        <v>1758</v>
      </c>
      <c r="K162" s="1258" t="s">
        <v>1758</v>
      </c>
      <c r="L162" s="1258"/>
    </row>
    <row r="163" spans="1:12">
      <c r="A163" s="1258">
        <f>SUBTOTAL(103,$C$7:C163)</f>
        <v>157</v>
      </c>
      <c r="B163" s="1258" t="s">
        <v>899</v>
      </c>
      <c r="C163" s="1258" t="s">
        <v>900</v>
      </c>
      <c r="D163" s="1292" t="s">
        <v>197</v>
      </c>
      <c r="E163" s="1258" t="s">
        <v>50</v>
      </c>
      <c r="F163" s="1260" t="s">
        <v>255</v>
      </c>
      <c r="G163" s="1260" t="s">
        <v>255</v>
      </c>
      <c r="H163" s="1258" t="s">
        <v>255</v>
      </c>
      <c r="I163" s="1258" t="s">
        <v>1758</v>
      </c>
      <c r="J163" s="1258" t="s">
        <v>1758</v>
      </c>
      <c r="K163" s="1258" t="s">
        <v>1758</v>
      </c>
      <c r="L163" s="1258"/>
    </row>
    <row r="164" spans="1:12">
      <c r="A164" s="1258">
        <f>SUBTOTAL(103,$C$7:C164)</f>
        <v>158</v>
      </c>
      <c r="B164" s="1258"/>
      <c r="C164" s="1258" t="s">
        <v>901</v>
      </c>
      <c r="D164" s="1292" t="s">
        <v>79</v>
      </c>
      <c r="E164" s="1258" t="s">
        <v>50</v>
      </c>
      <c r="F164" s="1260" t="s">
        <v>255</v>
      </c>
      <c r="G164" s="1260" t="s">
        <v>255</v>
      </c>
      <c r="H164" s="1258" t="s">
        <v>255</v>
      </c>
      <c r="I164" s="1258" t="s">
        <v>1758</v>
      </c>
      <c r="J164" s="1258" t="s">
        <v>1758</v>
      </c>
      <c r="K164" s="1258" t="s">
        <v>1758</v>
      </c>
      <c r="L164" s="1258"/>
    </row>
    <row r="165" spans="1:12">
      <c r="A165" s="1258">
        <f>SUBTOTAL(103,$C$7:C165)</f>
        <v>159</v>
      </c>
      <c r="B165" s="1258"/>
      <c r="C165" s="1258" t="s">
        <v>902</v>
      </c>
      <c r="D165" s="1292" t="s">
        <v>79</v>
      </c>
      <c r="E165" s="1258" t="s">
        <v>50</v>
      </c>
      <c r="F165" s="1260" t="s">
        <v>255</v>
      </c>
      <c r="G165" s="1260" t="s">
        <v>255</v>
      </c>
      <c r="H165" s="1258" t="s">
        <v>255</v>
      </c>
      <c r="I165" s="1258" t="s">
        <v>1758</v>
      </c>
      <c r="J165" s="1258" t="s">
        <v>1758</v>
      </c>
      <c r="K165" s="1258" t="s">
        <v>1758</v>
      </c>
      <c r="L165" s="1258"/>
    </row>
    <row r="166" spans="1:12">
      <c r="A166" s="1258">
        <f>SUBTOTAL(103,$C$7:C166)</f>
        <v>160</v>
      </c>
      <c r="B166" s="1258"/>
      <c r="C166" s="1258" t="s">
        <v>903</v>
      </c>
      <c r="D166" s="1292" t="s">
        <v>79</v>
      </c>
      <c r="E166" s="1258" t="s">
        <v>50</v>
      </c>
      <c r="F166" s="1260" t="s">
        <v>255</v>
      </c>
      <c r="G166" s="1260" t="s">
        <v>255</v>
      </c>
      <c r="H166" s="1258" t="s">
        <v>255</v>
      </c>
      <c r="I166" s="1258" t="s">
        <v>1758</v>
      </c>
      <c r="J166" s="1258" t="s">
        <v>1758</v>
      </c>
      <c r="K166" s="1258" t="s">
        <v>1758</v>
      </c>
      <c r="L166" s="1258"/>
    </row>
    <row r="167" spans="1:12">
      <c r="A167" s="1258">
        <f>SUBTOTAL(103,$C$7:C167)</f>
        <v>161</v>
      </c>
      <c r="B167" s="1258"/>
      <c r="C167" s="1258" t="s">
        <v>904</v>
      </c>
      <c r="D167" s="1292" t="s">
        <v>2</v>
      </c>
      <c r="E167" s="1258" t="s">
        <v>50</v>
      </c>
      <c r="F167" s="1260" t="s">
        <v>255</v>
      </c>
      <c r="G167" s="1260" t="s">
        <v>255</v>
      </c>
      <c r="H167" s="1258" t="s">
        <v>255</v>
      </c>
      <c r="I167" s="1258" t="s">
        <v>1758</v>
      </c>
      <c r="J167" s="1258" t="s">
        <v>1758</v>
      </c>
      <c r="K167" s="1258" t="s">
        <v>1758</v>
      </c>
      <c r="L167" s="1258"/>
    </row>
    <row r="168" spans="1:12">
      <c r="A168" s="1258">
        <f>SUBTOTAL(103,$C$7:C168)</f>
        <v>162</v>
      </c>
      <c r="B168" s="1258"/>
      <c r="C168" s="1258" t="s">
        <v>905</v>
      </c>
      <c r="D168" s="1292" t="s">
        <v>79</v>
      </c>
      <c r="E168" s="1258" t="s">
        <v>50</v>
      </c>
      <c r="F168" s="1260" t="s">
        <v>255</v>
      </c>
      <c r="G168" s="1260" t="s">
        <v>255</v>
      </c>
      <c r="H168" s="1258" t="s">
        <v>255</v>
      </c>
      <c r="I168" s="1258" t="s">
        <v>1758</v>
      </c>
      <c r="J168" s="1258" t="s">
        <v>1758</v>
      </c>
      <c r="K168" s="1258" t="s">
        <v>1758</v>
      </c>
      <c r="L168" s="1258"/>
    </row>
    <row r="169" spans="1:12">
      <c r="A169" s="1258">
        <f>SUBTOTAL(103,$C$7:C169)</f>
        <v>163</v>
      </c>
      <c r="B169" s="1258"/>
      <c r="C169" s="1258" t="s">
        <v>906</v>
      </c>
      <c r="D169" s="1292" t="s">
        <v>49</v>
      </c>
      <c r="E169" s="1258" t="s">
        <v>50</v>
      </c>
      <c r="F169" s="1260" t="s">
        <v>255</v>
      </c>
      <c r="G169" s="1260" t="s">
        <v>255</v>
      </c>
      <c r="H169" s="1258" t="s">
        <v>255</v>
      </c>
      <c r="I169" s="1258" t="s">
        <v>1758</v>
      </c>
      <c r="J169" s="1258" t="s">
        <v>1758</v>
      </c>
      <c r="K169" s="1258" t="s">
        <v>1758</v>
      </c>
      <c r="L169" s="1258"/>
    </row>
    <row r="170" spans="1:12">
      <c r="A170" s="1258">
        <f>SUBTOTAL(103,$C$7:C170)</f>
        <v>164</v>
      </c>
      <c r="B170" s="1258" t="s">
        <v>567</v>
      </c>
      <c r="C170" s="1258" t="s">
        <v>65</v>
      </c>
      <c r="D170" s="1292" t="s">
        <v>197</v>
      </c>
      <c r="E170" s="1258" t="s">
        <v>50</v>
      </c>
      <c r="F170" s="1260" t="s">
        <v>255</v>
      </c>
      <c r="G170" s="1260" t="s">
        <v>255</v>
      </c>
      <c r="H170" s="1258" t="s">
        <v>255</v>
      </c>
      <c r="I170" s="1258" t="s">
        <v>1758</v>
      </c>
      <c r="J170" s="1258" t="s">
        <v>1758</v>
      </c>
      <c r="K170" s="1258" t="s">
        <v>1758</v>
      </c>
      <c r="L170" s="1258"/>
    </row>
    <row r="171" spans="1:12">
      <c r="A171" s="1258">
        <f>SUBTOTAL(103,$C$7:C171)</f>
        <v>165</v>
      </c>
      <c r="B171" s="1258"/>
      <c r="C171" s="1258" t="s">
        <v>26</v>
      </c>
      <c r="D171" s="1292" t="s">
        <v>3</v>
      </c>
      <c r="E171" s="1258" t="s">
        <v>50</v>
      </c>
      <c r="F171" s="1260" t="s">
        <v>255</v>
      </c>
      <c r="G171" s="1260" t="s">
        <v>255</v>
      </c>
      <c r="H171" s="1258" t="s">
        <v>255</v>
      </c>
      <c r="I171" s="1258" t="s">
        <v>1758</v>
      </c>
      <c r="J171" s="1258" t="s">
        <v>1758</v>
      </c>
      <c r="K171" s="1258" t="s">
        <v>1758</v>
      </c>
      <c r="L171" s="1258"/>
    </row>
    <row r="172" spans="1:12">
      <c r="A172" s="1258">
        <f>SUBTOTAL(103,$C$7:C172)</f>
        <v>166</v>
      </c>
      <c r="B172" s="1258"/>
      <c r="C172" s="1258" t="s">
        <v>437</v>
      </c>
      <c r="D172" s="1292" t="s">
        <v>49</v>
      </c>
      <c r="E172" s="1258" t="s">
        <v>50</v>
      </c>
      <c r="F172" s="1260" t="s">
        <v>255</v>
      </c>
      <c r="G172" s="1260" t="s">
        <v>255</v>
      </c>
      <c r="H172" s="1258" t="s">
        <v>255</v>
      </c>
      <c r="I172" s="1258" t="s">
        <v>1758</v>
      </c>
      <c r="J172" s="1258" t="s">
        <v>1758</v>
      </c>
      <c r="K172" s="1258" t="s">
        <v>1758</v>
      </c>
      <c r="L172" s="1258"/>
    </row>
    <row r="173" spans="1:12">
      <c r="A173" s="1258">
        <f>SUBTOTAL(103,$C$7:C173)</f>
        <v>167</v>
      </c>
      <c r="B173" s="1258"/>
      <c r="C173" s="1258" t="s">
        <v>438</v>
      </c>
      <c r="D173" s="1292" t="s">
        <v>2</v>
      </c>
      <c r="E173" s="1258" t="s">
        <v>50</v>
      </c>
      <c r="F173" s="1260" t="s">
        <v>255</v>
      </c>
      <c r="G173" s="1260" t="s">
        <v>255</v>
      </c>
      <c r="H173" s="1258" t="s">
        <v>255</v>
      </c>
      <c r="I173" s="1258" t="s">
        <v>1758</v>
      </c>
      <c r="J173" s="1258" t="s">
        <v>1758</v>
      </c>
      <c r="K173" s="1258" t="s">
        <v>1758</v>
      </c>
      <c r="L173" s="1258"/>
    </row>
    <row r="174" spans="1:12">
      <c r="A174" s="1258">
        <f>SUBTOTAL(103,$C$7:C174)</f>
        <v>168</v>
      </c>
      <c r="B174" s="1258"/>
      <c r="C174" s="1258" t="s">
        <v>439</v>
      </c>
      <c r="D174" s="1292" t="s">
        <v>49</v>
      </c>
      <c r="E174" s="1258" t="s">
        <v>50</v>
      </c>
      <c r="F174" s="1260" t="s">
        <v>255</v>
      </c>
      <c r="G174" s="1260" t="s">
        <v>255</v>
      </c>
      <c r="H174" s="1258" t="s">
        <v>255</v>
      </c>
      <c r="I174" s="1258" t="s">
        <v>1758</v>
      </c>
      <c r="J174" s="1258" t="s">
        <v>1758</v>
      </c>
      <c r="K174" s="1258" t="s">
        <v>1758</v>
      </c>
      <c r="L174" s="1258"/>
    </row>
    <row r="175" spans="1:12">
      <c r="A175" s="1258">
        <f>SUBTOTAL(103,$C$7:C175)</f>
        <v>169</v>
      </c>
      <c r="B175" s="1258"/>
      <c r="C175" s="1258" t="s">
        <v>440</v>
      </c>
      <c r="D175" s="1292" t="s">
        <v>3</v>
      </c>
      <c r="E175" s="1258" t="s">
        <v>50</v>
      </c>
      <c r="F175" s="1260" t="s">
        <v>255</v>
      </c>
      <c r="G175" s="1260" t="s">
        <v>255</v>
      </c>
      <c r="H175" s="1258" t="s">
        <v>255</v>
      </c>
      <c r="I175" s="1258" t="s">
        <v>1758</v>
      </c>
      <c r="J175" s="1258" t="s">
        <v>1758</v>
      </c>
      <c r="K175" s="1258" t="s">
        <v>1758</v>
      </c>
      <c r="L175" s="1258"/>
    </row>
    <row r="176" spans="1:12">
      <c r="A176" s="1258">
        <f>SUBTOTAL(103,$C$7:C176)</f>
        <v>170</v>
      </c>
      <c r="B176" s="1258"/>
      <c r="C176" s="1258" t="s">
        <v>441</v>
      </c>
      <c r="D176" s="1292" t="s">
        <v>79</v>
      </c>
      <c r="E176" s="1258" t="s">
        <v>50</v>
      </c>
      <c r="F176" s="1260" t="s">
        <v>255</v>
      </c>
      <c r="G176" s="1260" t="s">
        <v>255</v>
      </c>
      <c r="H176" s="1258" t="s">
        <v>255</v>
      </c>
      <c r="I176" s="1258" t="s">
        <v>1758</v>
      </c>
      <c r="J176" s="1258" t="s">
        <v>1758</v>
      </c>
      <c r="K176" s="1258" t="s">
        <v>1758</v>
      </c>
      <c r="L176" s="1258"/>
    </row>
    <row r="177" spans="1:12">
      <c r="A177" s="1258">
        <f>SUBTOTAL(103,$C$7:C177)</f>
        <v>171</v>
      </c>
      <c r="B177" s="1258"/>
      <c r="C177" s="1258" t="s">
        <v>442</v>
      </c>
      <c r="D177" s="1292" t="s">
        <v>4</v>
      </c>
      <c r="E177" s="1258" t="s">
        <v>50</v>
      </c>
      <c r="F177" s="1260" t="s">
        <v>255</v>
      </c>
      <c r="G177" s="1260" t="s">
        <v>255</v>
      </c>
      <c r="H177" s="1258" t="s">
        <v>255</v>
      </c>
      <c r="I177" s="1258" t="s">
        <v>1758</v>
      </c>
      <c r="J177" s="1258" t="s">
        <v>1758</v>
      </c>
      <c r="K177" s="1258" t="s">
        <v>1758</v>
      </c>
      <c r="L177" s="1258"/>
    </row>
    <row r="178" spans="1:12">
      <c r="A178" s="1258">
        <f>SUBTOTAL(103,$C$7:C178)</f>
        <v>172</v>
      </c>
      <c r="B178" s="1258"/>
      <c r="C178" s="1258" t="s">
        <v>443</v>
      </c>
      <c r="D178" s="1292" t="s">
        <v>2</v>
      </c>
      <c r="E178" s="1258" t="s">
        <v>50</v>
      </c>
      <c r="F178" s="1260" t="s">
        <v>255</v>
      </c>
      <c r="G178" s="1260" t="s">
        <v>255</v>
      </c>
      <c r="H178" s="1258" t="s">
        <v>255</v>
      </c>
      <c r="I178" s="1258" t="s">
        <v>1758</v>
      </c>
      <c r="J178" s="1258" t="s">
        <v>1758</v>
      </c>
      <c r="K178" s="1258" t="s">
        <v>1758</v>
      </c>
      <c r="L178" s="1258"/>
    </row>
    <row r="179" spans="1:12">
      <c r="A179" s="1258">
        <f>SUBTOTAL(103,$C$7:C179)</f>
        <v>173</v>
      </c>
      <c r="B179" s="1258"/>
      <c r="C179" s="1258" t="s">
        <v>444</v>
      </c>
      <c r="D179" s="1292" t="s">
        <v>4</v>
      </c>
      <c r="E179" s="1258" t="s">
        <v>50</v>
      </c>
      <c r="F179" s="1260" t="s">
        <v>255</v>
      </c>
      <c r="G179" s="1260" t="s">
        <v>255</v>
      </c>
      <c r="H179" s="1258" t="s">
        <v>255</v>
      </c>
      <c r="I179" s="1258" t="s">
        <v>1758</v>
      </c>
      <c r="J179" s="1258" t="s">
        <v>1758</v>
      </c>
      <c r="K179" s="1258" t="s">
        <v>1758</v>
      </c>
      <c r="L179" s="1258"/>
    </row>
    <row r="180" spans="1:12">
      <c r="A180" s="1258">
        <f>SUBTOTAL(103,$C$7:C180)</f>
        <v>174</v>
      </c>
      <c r="B180" s="1258"/>
      <c r="C180" s="1258" t="s">
        <v>445</v>
      </c>
      <c r="D180" s="1292" t="s">
        <v>2</v>
      </c>
      <c r="E180" s="1258" t="s">
        <v>50</v>
      </c>
      <c r="F180" s="1260" t="s">
        <v>255</v>
      </c>
      <c r="G180" s="1260" t="s">
        <v>255</v>
      </c>
      <c r="H180" s="1258" t="s">
        <v>255</v>
      </c>
      <c r="I180" s="1258" t="s">
        <v>1758</v>
      </c>
      <c r="J180" s="1258" t="s">
        <v>1758</v>
      </c>
      <c r="K180" s="1258" t="s">
        <v>1758</v>
      </c>
      <c r="L180" s="1258"/>
    </row>
    <row r="181" spans="1:12">
      <c r="A181" s="1258">
        <f>SUBTOTAL(103,$C$7:C181)</f>
        <v>175</v>
      </c>
      <c r="B181" s="1258" t="s">
        <v>568</v>
      </c>
      <c r="C181" s="1258" t="s">
        <v>9</v>
      </c>
      <c r="D181" s="1292" t="s">
        <v>197</v>
      </c>
      <c r="E181" s="1258" t="s">
        <v>50</v>
      </c>
      <c r="F181" s="1260" t="s">
        <v>255</v>
      </c>
      <c r="G181" s="1260" t="s">
        <v>255</v>
      </c>
      <c r="H181" s="1258" t="s">
        <v>255</v>
      </c>
      <c r="I181" s="1258" t="s">
        <v>1758</v>
      </c>
      <c r="J181" s="1258" t="s">
        <v>1758</v>
      </c>
      <c r="K181" s="1258" t="s">
        <v>1758</v>
      </c>
      <c r="L181" s="1258"/>
    </row>
    <row r="182" spans="1:12">
      <c r="A182" s="1258">
        <f>SUBTOTAL(103,$C$7:C182)</f>
        <v>176</v>
      </c>
      <c r="B182" s="1258"/>
      <c r="C182" s="1258" t="s">
        <v>82</v>
      </c>
      <c r="D182" s="1292" t="s">
        <v>2</v>
      </c>
      <c r="E182" s="1258" t="s">
        <v>50</v>
      </c>
      <c r="F182" s="1260" t="s">
        <v>255</v>
      </c>
      <c r="G182" s="1260" t="s">
        <v>255</v>
      </c>
      <c r="H182" s="1258" t="s">
        <v>255</v>
      </c>
      <c r="I182" s="1258" t="s">
        <v>1758</v>
      </c>
      <c r="J182" s="1258" t="s">
        <v>1758</v>
      </c>
      <c r="K182" s="1258" t="s">
        <v>1758</v>
      </c>
      <c r="L182" s="1258"/>
    </row>
    <row r="183" spans="1:12">
      <c r="A183" s="1258">
        <f>SUBTOTAL(103,$C$7:C183)</f>
        <v>177</v>
      </c>
      <c r="B183" s="1258"/>
      <c r="C183" s="1258" t="s">
        <v>163</v>
      </c>
      <c r="D183" s="1292" t="s">
        <v>170</v>
      </c>
      <c r="E183" s="1258" t="s">
        <v>50</v>
      </c>
      <c r="F183" s="1260" t="s">
        <v>255</v>
      </c>
      <c r="G183" s="1260" t="s">
        <v>255</v>
      </c>
      <c r="H183" s="1258" t="s">
        <v>255</v>
      </c>
      <c r="I183" s="1258" t="s">
        <v>1758</v>
      </c>
      <c r="J183" s="1258" t="s">
        <v>1758</v>
      </c>
      <c r="K183" s="1258" t="s">
        <v>1758</v>
      </c>
      <c r="L183" s="1258"/>
    </row>
    <row r="184" spans="1:12">
      <c r="A184" s="1258">
        <f>SUBTOTAL(103,$C$7:C184)</f>
        <v>178</v>
      </c>
      <c r="B184" s="1258"/>
      <c r="C184" s="1258" t="s">
        <v>164</v>
      </c>
      <c r="D184" s="1292" t="s">
        <v>2</v>
      </c>
      <c r="E184" s="1258" t="s">
        <v>50</v>
      </c>
      <c r="F184" s="1260" t="s">
        <v>255</v>
      </c>
      <c r="G184" s="1260" t="s">
        <v>255</v>
      </c>
      <c r="H184" s="1258" t="s">
        <v>255</v>
      </c>
      <c r="I184" s="1258" t="s">
        <v>1758</v>
      </c>
      <c r="J184" s="1258" t="s">
        <v>1758</v>
      </c>
      <c r="K184" s="1258" t="s">
        <v>1758</v>
      </c>
      <c r="L184" s="1258"/>
    </row>
    <row r="185" spans="1:12">
      <c r="A185" s="1258">
        <f>SUBTOTAL(103,$C$7:C185)</f>
        <v>179</v>
      </c>
      <c r="B185" s="1258"/>
      <c r="C185" s="1258" t="s">
        <v>446</v>
      </c>
      <c r="D185" s="1292" t="s">
        <v>154</v>
      </c>
      <c r="E185" s="1258" t="s">
        <v>50</v>
      </c>
      <c r="F185" s="1260" t="s">
        <v>255</v>
      </c>
      <c r="G185" s="1260" t="s">
        <v>255</v>
      </c>
      <c r="H185" s="1258" t="s">
        <v>255</v>
      </c>
      <c r="I185" s="1258" t="s">
        <v>1758</v>
      </c>
      <c r="J185" s="1258" t="s">
        <v>1758</v>
      </c>
      <c r="K185" s="1258" t="s">
        <v>1758</v>
      </c>
      <c r="L185" s="1258"/>
    </row>
    <row r="186" spans="1:12">
      <c r="A186" s="1258">
        <f>SUBTOTAL(103,$C$7:C186)</f>
        <v>180</v>
      </c>
      <c r="B186" s="1258"/>
      <c r="C186" s="1258" t="s">
        <v>447</v>
      </c>
      <c r="D186" s="1292" t="s">
        <v>79</v>
      </c>
      <c r="E186" s="1258" t="s">
        <v>50</v>
      </c>
      <c r="F186" s="1260" t="s">
        <v>255</v>
      </c>
      <c r="G186" s="1260" t="s">
        <v>255</v>
      </c>
      <c r="H186" s="1258" t="s">
        <v>255</v>
      </c>
      <c r="I186" s="1258" t="s">
        <v>1758</v>
      </c>
      <c r="J186" s="1258" t="s">
        <v>1758</v>
      </c>
      <c r="K186" s="1258" t="s">
        <v>1758</v>
      </c>
      <c r="L186" s="1258"/>
    </row>
    <row r="187" spans="1:12">
      <c r="A187" s="1258">
        <f>SUBTOTAL(103,$C$7:C187)</f>
        <v>181</v>
      </c>
      <c r="B187" s="1258"/>
      <c r="C187" s="1258" t="s">
        <v>448</v>
      </c>
      <c r="D187" s="1292" t="s">
        <v>49</v>
      </c>
      <c r="E187" s="1258" t="s">
        <v>50</v>
      </c>
      <c r="F187" s="1260" t="s">
        <v>255</v>
      </c>
      <c r="G187" s="1260" t="s">
        <v>255</v>
      </c>
      <c r="H187" s="1258" t="s">
        <v>255</v>
      </c>
      <c r="I187" s="1258" t="s">
        <v>1758</v>
      </c>
      <c r="J187" s="1258" t="s">
        <v>1758</v>
      </c>
      <c r="K187" s="1258" t="s">
        <v>1758</v>
      </c>
      <c r="L187" s="1258"/>
    </row>
    <row r="188" spans="1:12">
      <c r="A188" s="1258">
        <f>SUBTOTAL(103,$C$7:C188)</f>
        <v>182</v>
      </c>
      <c r="B188" s="1258"/>
      <c r="C188" s="1258" t="s">
        <v>449</v>
      </c>
      <c r="D188" s="1292" t="s">
        <v>3</v>
      </c>
      <c r="E188" s="1258" t="s">
        <v>50</v>
      </c>
      <c r="F188" s="1260" t="s">
        <v>255</v>
      </c>
      <c r="G188" s="1260" t="s">
        <v>255</v>
      </c>
      <c r="H188" s="1258" t="s">
        <v>255</v>
      </c>
      <c r="I188" s="1258" t="s">
        <v>1758</v>
      </c>
      <c r="J188" s="1258" t="s">
        <v>1758</v>
      </c>
      <c r="K188" s="1258" t="s">
        <v>1758</v>
      </c>
      <c r="L188" s="1258"/>
    </row>
    <row r="189" spans="1:12">
      <c r="A189" s="1258">
        <f>SUBTOTAL(103,$C$7:C189)</f>
        <v>183</v>
      </c>
      <c r="B189" s="1258"/>
      <c r="C189" s="1258" t="s">
        <v>450</v>
      </c>
      <c r="D189" s="1292" t="s">
        <v>3</v>
      </c>
      <c r="E189" s="1258" t="s">
        <v>50</v>
      </c>
      <c r="F189" s="1260" t="s">
        <v>255</v>
      </c>
      <c r="G189" s="1260" t="s">
        <v>255</v>
      </c>
      <c r="H189" s="1258" t="s">
        <v>255</v>
      </c>
      <c r="I189" s="1258" t="s">
        <v>1758</v>
      </c>
      <c r="J189" s="1258" t="s">
        <v>1758</v>
      </c>
      <c r="K189" s="1258" t="s">
        <v>1758</v>
      </c>
      <c r="L189" s="1258"/>
    </row>
    <row r="190" spans="1:12">
      <c r="A190" s="1258">
        <f>SUBTOTAL(103,$C$7:C190)</f>
        <v>184</v>
      </c>
      <c r="B190" s="1258"/>
      <c r="C190" s="1258" t="s">
        <v>451</v>
      </c>
      <c r="D190" s="1292" t="s">
        <v>170</v>
      </c>
      <c r="E190" s="1258" t="s">
        <v>50</v>
      </c>
      <c r="F190" s="1260" t="s">
        <v>255</v>
      </c>
      <c r="G190" s="1260" t="s">
        <v>255</v>
      </c>
      <c r="H190" s="1258" t="s">
        <v>255</v>
      </c>
      <c r="I190" s="1258" t="s">
        <v>1758</v>
      </c>
      <c r="J190" s="1258" t="s">
        <v>1758</v>
      </c>
      <c r="K190" s="1258" t="s">
        <v>1758</v>
      </c>
      <c r="L190" s="1258"/>
    </row>
    <row r="191" spans="1:12">
      <c r="A191" s="1258">
        <f>SUBTOTAL(103,$C$7:C191)</f>
        <v>185</v>
      </c>
      <c r="B191" s="1258"/>
      <c r="C191" s="1258" t="s">
        <v>452</v>
      </c>
      <c r="D191" s="1292" t="s">
        <v>989</v>
      </c>
      <c r="E191" s="1258" t="s">
        <v>50</v>
      </c>
      <c r="F191" s="1260" t="s">
        <v>255</v>
      </c>
      <c r="G191" s="1260" t="s">
        <v>255</v>
      </c>
      <c r="H191" s="1258" t="s">
        <v>255</v>
      </c>
      <c r="I191" s="1258" t="s">
        <v>1758</v>
      </c>
      <c r="J191" s="1258" t="s">
        <v>1758</v>
      </c>
      <c r="K191" s="1258" t="s">
        <v>1758</v>
      </c>
      <c r="L191" s="1258"/>
    </row>
    <row r="192" spans="1:12">
      <c r="A192" s="1258">
        <f>SUBTOTAL(103,$C$7:C192)</f>
        <v>186</v>
      </c>
      <c r="B192" s="1258" t="s">
        <v>569</v>
      </c>
      <c r="C192" s="1258" t="s">
        <v>10</v>
      </c>
      <c r="D192" s="1292" t="s">
        <v>184</v>
      </c>
      <c r="E192" s="1258" t="s">
        <v>50</v>
      </c>
      <c r="F192" s="1260" t="s">
        <v>255</v>
      </c>
      <c r="G192" s="1260" t="s">
        <v>255</v>
      </c>
      <c r="H192" s="1258" t="s">
        <v>255</v>
      </c>
      <c r="I192" s="1258" t="s">
        <v>1758</v>
      </c>
      <c r="J192" s="1258" t="s">
        <v>1758</v>
      </c>
      <c r="K192" s="1258" t="s">
        <v>1758</v>
      </c>
      <c r="L192" s="1258"/>
    </row>
    <row r="193" spans="1:12">
      <c r="A193" s="1258">
        <f>SUBTOTAL(103,$C$7:C193)</f>
        <v>187</v>
      </c>
      <c r="B193" s="1258"/>
      <c r="C193" s="1258" t="s">
        <v>66</v>
      </c>
      <c r="D193" s="1292" t="s">
        <v>79</v>
      </c>
      <c r="E193" s="1258" t="s">
        <v>50</v>
      </c>
      <c r="F193" s="1260" t="s">
        <v>255</v>
      </c>
      <c r="G193" s="1260" t="s">
        <v>255</v>
      </c>
      <c r="H193" s="1258" t="s">
        <v>255</v>
      </c>
      <c r="I193" s="1258" t="s">
        <v>1758</v>
      </c>
      <c r="J193" s="1258" t="s">
        <v>1758</v>
      </c>
      <c r="K193" s="1258" t="s">
        <v>1758</v>
      </c>
      <c r="L193" s="1258"/>
    </row>
    <row r="194" spans="1:12">
      <c r="A194" s="1258">
        <f>SUBTOTAL(103,$C$7:C194)</f>
        <v>188</v>
      </c>
      <c r="B194" s="1258"/>
      <c r="C194" s="1258" t="s">
        <v>165</v>
      </c>
      <c r="D194" s="1292" t="s">
        <v>49</v>
      </c>
      <c r="E194" s="1258" t="s">
        <v>50</v>
      </c>
      <c r="F194" s="1260" t="s">
        <v>255</v>
      </c>
      <c r="G194" s="1260" t="s">
        <v>255</v>
      </c>
      <c r="H194" s="1258" t="s">
        <v>255</v>
      </c>
      <c r="I194" s="1258" t="s">
        <v>1758</v>
      </c>
      <c r="J194" s="1258" t="s">
        <v>1758</v>
      </c>
      <c r="K194" s="1258" t="s">
        <v>1758</v>
      </c>
      <c r="L194" s="1258"/>
    </row>
    <row r="195" spans="1:12">
      <c r="A195" s="1258">
        <f>SUBTOTAL(103,$C$7:C195)</f>
        <v>189</v>
      </c>
      <c r="B195" s="1258"/>
      <c r="C195" s="1258" t="s">
        <v>875</v>
      </c>
      <c r="D195" s="1292" t="s">
        <v>79</v>
      </c>
      <c r="E195" s="1258" t="s">
        <v>50</v>
      </c>
      <c r="F195" s="1260" t="s">
        <v>255</v>
      </c>
      <c r="G195" s="1260" t="s">
        <v>255</v>
      </c>
      <c r="H195" s="1258" t="s">
        <v>255</v>
      </c>
      <c r="I195" s="1258" t="s">
        <v>1758</v>
      </c>
      <c r="J195" s="1258" t="s">
        <v>1758</v>
      </c>
      <c r="K195" s="1258" t="s">
        <v>1758</v>
      </c>
      <c r="L195" s="1258"/>
    </row>
    <row r="196" spans="1:12">
      <c r="A196" s="1258">
        <f>SUBTOTAL(103,$C$7:C196)</f>
        <v>190</v>
      </c>
      <c r="B196" s="1258"/>
      <c r="C196" s="1258" t="s">
        <v>876</v>
      </c>
      <c r="D196" s="1292" t="s">
        <v>49</v>
      </c>
      <c r="E196" s="1258" t="s">
        <v>50</v>
      </c>
      <c r="F196" s="1260" t="s">
        <v>255</v>
      </c>
      <c r="G196" s="1260" t="s">
        <v>255</v>
      </c>
      <c r="H196" s="1258" t="s">
        <v>255</v>
      </c>
      <c r="I196" s="1258" t="s">
        <v>1758</v>
      </c>
      <c r="J196" s="1258" t="s">
        <v>1758</v>
      </c>
      <c r="K196" s="1258" t="s">
        <v>1758</v>
      </c>
      <c r="L196" s="1258"/>
    </row>
    <row r="197" spans="1:12">
      <c r="A197" s="1258">
        <f>SUBTOTAL(103,$C$7:C197)</f>
        <v>191</v>
      </c>
      <c r="B197" s="1258"/>
      <c r="C197" s="1258" t="s">
        <v>877</v>
      </c>
      <c r="D197" s="1292" t="s">
        <v>49</v>
      </c>
      <c r="E197" s="1258" t="s">
        <v>50</v>
      </c>
      <c r="F197" s="1260" t="s">
        <v>255</v>
      </c>
      <c r="G197" s="1260" t="s">
        <v>255</v>
      </c>
      <c r="H197" s="1258" t="s">
        <v>255</v>
      </c>
      <c r="I197" s="1258" t="s">
        <v>1758</v>
      </c>
      <c r="J197" s="1258" t="s">
        <v>1758</v>
      </c>
      <c r="K197" s="1258" t="s">
        <v>1758</v>
      </c>
      <c r="L197" s="1258"/>
    </row>
    <row r="198" spans="1:12">
      <c r="A198" s="1258">
        <f>SUBTOTAL(103,$C$7:C198)</f>
        <v>192</v>
      </c>
      <c r="B198" s="1258"/>
      <c r="C198" s="1258" t="s">
        <v>878</v>
      </c>
      <c r="D198" s="1292" t="s">
        <v>49</v>
      </c>
      <c r="E198" s="1258" t="s">
        <v>50</v>
      </c>
      <c r="F198" s="1260" t="s">
        <v>255</v>
      </c>
      <c r="G198" s="1260" t="s">
        <v>255</v>
      </c>
      <c r="H198" s="1258" t="s">
        <v>255</v>
      </c>
      <c r="I198" s="1258" t="s">
        <v>1758</v>
      </c>
      <c r="J198" s="1258" t="s">
        <v>1758</v>
      </c>
      <c r="K198" s="1258" t="s">
        <v>1758</v>
      </c>
      <c r="L198" s="1258"/>
    </row>
    <row r="199" spans="1:12">
      <c r="A199" s="1258">
        <f>SUBTOTAL(103,$C$7:C199)</f>
        <v>193</v>
      </c>
      <c r="B199" s="1258"/>
      <c r="C199" s="1258" t="s">
        <v>879</v>
      </c>
      <c r="D199" s="1292" t="s">
        <v>2</v>
      </c>
      <c r="E199" s="1258" t="s">
        <v>50</v>
      </c>
      <c r="F199" s="1260" t="s">
        <v>255</v>
      </c>
      <c r="G199" s="1260" t="s">
        <v>255</v>
      </c>
      <c r="H199" s="1258" t="s">
        <v>255</v>
      </c>
      <c r="I199" s="1258" t="s">
        <v>1758</v>
      </c>
      <c r="J199" s="1258" t="s">
        <v>1758</v>
      </c>
      <c r="K199" s="1258" t="s">
        <v>1758</v>
      </c>
      <c r="L199" s="1258"/>
    </row>
    <row r="200" spans="1:12">
      <c r="A200" s="1258">
        <f>SUBTOTAL(103,$C$7:C200)</f>
        <v>194</v>
      </c>
      <c r="B200" s="1258" t="s">
        <v>907</v>
      </c>
      <c r="C200" s="1258" t="s">
        <v>775</v>
      </c>
      <c r="D200" s="1292" t="s">
        <v>211</v>
      </c>
      <c r="E200" s="1258" t="s">
        <v>50</v>
      </c>
      <c r="F200" s="1260" t="s">
        <v>255</v>
      </c>
      <c r="G200" s="1260" t="s">
        <v>255</v>
      </c>
      <c r="H200" s="1258" t="s">
        <v>255</v>
      </c>
      <c r="I200" s="1258" t="s">
        <v>1758</v>
      </c>
      <c r="J200" s="1258" t="s">
        <v>1758</v>
      </c>
      <c r="K200" s="1258" t="s">
        <v>1758</v>
      </c>
      <c r="L200" s="1258"/>
    </row>
    <row r="201" spans="1:12">
      <c r="A201" s="1258">
        <f>SUBTOTAL(103,$C$7:C201)</f>
        <v>195</v>
      </c>
      <c r="B201" s="1258"/>
      <c r="C201" s="1258" t="s">
        <v>776</v>
      </c>
      <c r="D201" s="1292" t="s">
        <v>79</v>
      </c>
      <c r="E201" s="1258" t="s">
        <v>50</v>
      </c>
      <c r="F201" s="1260" t="s">
        <v>255</v>
      </c>
      <c r="G201" s="1260" t="s">
        <v>255</v>
      </c>
      <c r="H201" s="1258" t="s">
        <v>255</v>
      </c>
      <c r="I201" s="1258" t="s">
        <v>1758</v>
      </c>
      <c r="J201" s="1258" t="s">
        <v>1758</v>
      </c>
      <c r="K201" s="1258" t="s">
        <v>1758</v>
      </c>
      <c r="L201" s="1258"/>
    </row>
    <row r="202" spans="1:12">
      <c r="A202" s="1258">
        <f>SUBTOTAL(103,$C$7:C202)</f>
        <v>196</v>
      </c>
      <c r="B202" s="1258" t="s">
        <v>570</v>
      </c>
      <c r="C202" s="1258" t="s">
        <v>67</v>
      </c>
      <c r="D202" s="1292" t="s">
        <v>211</v>
      </c>
      <c r="E202" s="1258" t="s">
        <v>50</v>
      </c>
      <c r="F202" s="1260" t="s">
        <v>255</v>
      </c>
      <c r="G202" s="1260" t="s">
        <v>255</v>
      </c>
      <c r="H202" s="1258" t="s">
        <v>255</v>
      </c>
      <c r="I202" s="1258" t="s">
        <v>1758</v>
      </c>
      <c r="J202" s="1258" t="s">
        <v>1758</v>
      </c>
      <c r="K202" s="1258" t="s">
        <v>1758</v>
      </c>
      <c r="L202" s="1258"/>
    </row>
    <row r="203" spans="1:12">
      <c r="A203" s="1258">
        <f>SUBTOTAL(103,$C$7:C203)</f>
        <v>197</v>
      </c>
      <c r="B203" s="1258"/>
      <c r="C203" s="1258" t="s">
        <v>68</v>
      </c>
      <c r="D203" s="1292" t="s">
        <v>49</v>
      </c>
      <c r="E203" s="1258" t="s">
        <v>50</v>
      </c>
      <c r="F203" s="1260" t="s">
        <v>255</v>
      </c>
      <c r="G203" s="1260" t="s">
        <v>255</v>
      </c>
      <c r="H203" s="1258" t="s">
        <v>255</v>
      </c>
      <c r="I203" s="1258" t="s">
        <v>1758</v>
      </c>
      <c r="J203" s="1258" t="s">
        <v>1758</v>
      </c>
      <c r="K203" s="1258" t="s">
        <v>1758</v>
      </c>
      <c r="L203" s="1258"/>
    </row>
    <row r="204" spans="1:12">
      <c r="A204" s="1258">
        <f>SUBTOTAL(103,$C$7:C204)</f>
        <v>198</v>
      </c>
      <c r="B204" s="1258"/>
      <c r="C204" s="1258" t="s">
        <v>69</v>
      </c>
      <c r="D204" s="1292" t="s">
        <v>49</v>
      </c>
      <c r="E204" s="1258" t="s">
        <v>50</v>
      </c>
      <c r="F204" s="1260" t="s">
        <v>255</v>
      </c>
      <c r="G204" s="1260" t="s">
        <v>255</v>
      </c>
      <c r="H204" s="1258" t="s">
        <v>255</v>
      </c>
      <c r="I204" s="1258" t="s">
        <v>1758</v>
      </c>
      <c r="J204" s="1258" t="s">
        <v>1758</v>
      </c>
      <c r="K204" s="1258" t="s">
        <v>1758</v>
      </c>
      <c r="L204" s="1258"/>
    </row>
    <row r="205" spans="1:12">
      <c r="A205" s="1258">
        <f>SUBTOTAL(103,$C$7:C205)</f>
        <v>199</v>
      </c>
      <c r="B205" s="1258"/>
      <c r="C205" s="1258" t="s">
        <v>70</v>
      </c>
      <c r="D205" s="1292" t="s">
        <v>2</v>
      </c>
      <c r="E205" s="1258" t="s">
        <v>50</v>
      </c>
      <c r="F205" s="1260" t="s">
        <v>255</v>
      </c>
      <c r="G205" s="1260" t="s">
        <v>255</v>
      </c>
      <c r="H205" s="1258" t="s">
        <v>255</v>
      </c>
      <c r="I205" s="1258" t="s">
        <v>1758</v>
      </c>
      <c r="J205" s="1258" t="s">
        <v>1758</v>
      </c>
      <c r="K205" s="1258" t="s">
        <v>1758</v>
      </c>
      <c r="L205" s="1258"/>
    </row>
    <row r="206" spans="1:12">
      <c r="A206" s="1258">
        <f>SUBTOTAL(103,$C$7:C206)</f>
        <v>200</v>
      </c>
      <c r="B206" s="1258"/>
      <c r="C206" s="1258" t="s">
        <v>187</v>
      </c>
      <c r="D206" s="1292" t="s">
        <v>2</v>
      </c>
      <c r="E206" s="1258" t="s">
        <v>50</v>
      </c>
      <c r="F206" s="1260" t="s">
        <v>255</v>
      </c>
      <c r="G206" s="1260" t="s">
        <v>255</v>
      </c>
      <c r="H206" s="1258" t="s">
        <v>255</v>
      </c>
      <c r="I206" s="1258" t="s">
        <v>1758</v>
      </c>
      <c r="J206" s="1258" t="s">
        <v>1758</v>
      </c>
      <c r="K206" s="1258" t="s">
        <v>1758</v>
      </c>
      <c r="L206" s="1258"/>
    </row>
    <row r="207" spans="1:12">
      <c r="A207" s="1258">
        <f>SUBTOTAL(103,$C$7:C207)</f>
        <v>201</v>
      </c>
      <c r="B207" s="1258"/>
      <c r="C207" s="1258" t="s">
        <v>571</v>
      </c>
      <c r="D207" s="1292" t="s">
        <v>3</v>
      </c>
      <c r="E207" s="1258" t="s">
        <v>50</v>
      </c>
      <c r="F207" s="1260" t="s">
        <v>255</v>
      </c>
      <c r="G207" s="1260" t="s">
        <v>255</v>
      </c>
      <c r="H207" s="1258" t="s">
        <v>255</v>
      </c>
      <c r="I207" s="1258" t="s">
        <v>1758</v>
      </c>
      <c r="J207" s="1258" t="s">
        <v>1758</v>
      </c>
      <c r="K207" s="1258" t="s">
        <v>1758</v>
      </c>
      <c r="L207" s="1258"/>
    </row>
    <row r="208" spans="1:12">
      <c r="A208" s="1258">
        <f>SUBTOTAL(103,$C$7:C208)</f>
        <v>202</v>
      </c>
      <c r="B208" s="1258"/>
      <c r="C208" s="1258" t="s">
        <v>572</v>
      </c>
      <c r="D208" s="1292" t="s">
        <v>79</v>
      </c>
      <c r="E208" s="1258" t="s">
        <v>50</v>
      </c>
      <c r="F208" s="1260" t="s">
        <v>255</v>
      </c>
      <c r="G208" s="1260" t="s">
        <v>255</v>
      </c>
      <c r="H208" s="1258" t="s">
        <v>255</v>
      </c>
      <c r="I208" s="1258" t="s">
        <v>1758</v>
      </c>
      <c r="J208" s="1258" t="s">
        <v>1758</v>
      </c>
      <c r="K208" s="1258" t="s">
        <v>1758</v>
      </c>
      <c r="L208" s="1258"/>
    </row>
    <row r="209" spans="1:12">
      <c r="A209" s="1258">
        <f>SUBTOTAL(103,$C$7:C209)</f>
        <v>203</v>
      </c>
      <c r="B209" s="1258"/>
      <c r="C209" s="1258" t="s">
        <v>573</v>
      </c>
      <c r="D209" s="1292" t="s">
        <v>79</v>
      </c>
      <c r="E209" s="1258" t="s">
        <v>50</v>
      </c>
      <c r="F209" s="1260" t="s">
        <v>255</v>
      </c>
      <c r="G209" s="1260" t="s">
        <v>255</v>
      </c>
      <c r="H209" s="1258" t="s">
        <v>255</v>
      </c>
      <c r="I209" s="1258" t="s">
        <v>1758</v>
      </c>
      <c r="J209" s="1258" t="s">
        <v>1758</v>
      </c>
      <c r="K209" s="1258" t="s">
        <v>1758</v>
      </c>
      <c r="L209" s="1258"/>
    </row>
    <row r="210" spans="1:12">
      <c r="A210" s="1258">
        <f>SUBTOTAL(103,$C$7:C210)</f>
        <v>204</v>
      </c>
      <c r="B210" s="1258"/>
      <c r="C210" s="1258" t="s">
        <v>574</v>
      </c>
      <c r="D210" s="1292" t="s">
        <v>2</v>
      </c>
      <c r="E210" s="1258" t="s">
        <v>50</v>
      </c>
      <c r="F210" s="1260" t="s">
        <v>255</v>
      </c>
      <c r="G210" s="1260" t="s">
        <v>255</v>
      </c>
      <c r="H210" s="1258" t="s">
        <v>255</v>
      </c>
      <c r="I210" s="1258" t="s">
        <v>1758</v>
      </c>
      <c r="J210" s="1258" t="s">
        <v>1758</v>
      </c>
      <c r="K210" s="1258" t="s">
        <v>1758</v>
      </c>
      <c r="L210" s="1258"/>
    </row>
    <row r="211" spans="1:12">
      <c r="A211" s="1258">
        <f>SUBTOTAL(103,$C$7:C211)</f>
        <v>205</v>
      </c>
      <c r="B211" s="1258"/>
      <c r="C211" s="1258" t="s">
        <v>575</v>
      </c>
      <c r="D211" s="1292" t="s">
        <v>170</v>
      </c>
      <c r="E211" s="1258" t="s">
        <v>50</v>
      </c>
      <c r="F211" s="1260" t="s">
        <v>255</v>
      </c>
      <c r="G211" s="1260" t="s">
        <v>255</v>
      </c>
      <c r="H211" s="1258" t="s">
        <v>255</v>
      </c>
      <c r="I211" s="1258" t="s">
        <v>1758</v>
      </c>
      <c r="J211" s="1258" t="s">
        <v>1758</v>
      </c>
      <c r="K211" s="1258" t="s">
        <v>1758</v>
      </c>
      <c r="L211" s="1258"/>
    </row>
    <row r="212" spans="1:12">
      <c r="A212" s="1258">
        <f>SUBTOTAL(103,$C$7:C212)</f>
        <v>206</v>
      </c>
      <c r="B212" s="1258" t="s">
        <v>576</v>
      </c>
      <c r="C212" s="1258" t="s">
        <v>166</v>
      </c>
      <c r="D212" s="1292" t="s">
        <v>227</v>
      </c>
      <c r="E212" s="1258" t="s">
        <v>50</v>
      </c>
      <c r="F212" s="1260" t="s">
        <v>255</v>
      </c>
      <c r="G212" s="1260" t="s">
        <v>255</v>
      </c>
      <c r="H212" s="1258" t="s">
        <v>255</v>
      </c>
      <c r="I212" s="1258" t="s">
        <v>1758</v>
      </c>
      <c r="J212" s="1258" t="s">
        <v>1758</v>
      </c>
      <c r="K212" s="1258" t="s">
        <v>1758</v>
      </c>
      <c r="L212" s="1258"/>
    </row>
    <row r="213" spans="1:12">
      <c r="A213" s="1258">
        <f>SUBTOTAL(103,$C$7:C213)</f>
        <v>207</v>
      </c>
      <c r="B213" s="1258"/>
      <c r="C213" s="1258" t="s">
        <v>577</v>
      </c>
      <c r="D213" s="1292" t="s">
        <v>49</v>
      </c>
      <c r="E213" s="1258" t="s">
        <v>50</v>
      </c>
      <c r="F213" s="1260" t="s">
        <v>255</v>
      </c>
      <c r="G213" s="1260" t="s">
        <v>255</v>
      </c>
      <c r="H213" s="1258" t="s">
        <v>255</v>
      </c>
      <c r="I213" s="1258" t="s">
        <v>1758</v>
      </c>
      <c r="J213" s="1258" t="s">
        <v>1758</v>
      </c>
      <c r="K213" s="1258" t="s">
        <v>1758</v>
      </c>
      <c r="L213" s="1258"/>
    </row>
    <row r="214" spans="1:12">
      <c r="A214" s="1258">
        <f>SUBTOTAL(103,$C$7:C214)</f>
        <v>208</v>
      </c>
      <c r="B214" s="1258"/>
      <c r="C214" s="1258" t="s">
        <v>578</v>
      </c>
      <c r="D214" s="1292" t="s">
        <v>49</v>
      </c>
      <c r="E214" s="1258" t="s">
        <v>50</v>
      </c>
      <c r="F214" s="1260" t="s">
        <v>255</v>
      </c>
      <c r="G214" s="1260" t="s">
        <v>255</v>
      </c>
      <c r="H214" s="1258" t="s">
        <v>255</v>
      </c>
      <c r="I214" s="1258" t="s">
        <v>1758</v>
      </c>
      <c r="J214" s="1258" t="s">
        <v>1758</v>
      </c>
      <c r="K214" s="1258" t="s">
        <v>1758</v>
      </c>
      <c r="L214" s="1258"/>
    </row>
    <row r="215" spans="1:12">
      <c r="A215" s="1258">
        <f>SUBTOTAL(103,$C$7:C215)</f>
        <v>209</v>
      </c>
      <c r="B215" s="1258"/>
      <c r="C215" s="1258" t="s">
        <v>579</v>
      </c>
      <c r="D215" s="1292" t="s">
        <v>170</v>
      </c>
      <c r="E215" s="1258" t="s">
        <v>50</v>
      </c>
      <c r="F215" s="1260" t="s">
        <v>255</v>
      </c>
      <c r="G215" s="1260" t="s">
        <v>255</v>
      </c>
      <c r="H215" s="1258" t="s">
        <v>255</v>
      </c>
      <c r="I215" s="1258" t="s">
        <v>1758</v>
      </c>
      <c r="J215" s="1258" t="s">
        <v>1758</v>
      </c>
      <c r="K215" s="1258" t="s">
        <v>1758</v>
      </c>
      <c r="L215" s="1258"/>
    </row>
    <row r="216" spans="1:12">
      <c r="A216" s="1258">
        <f>SUBTOTAL(103,$C$7:C216)</f>
        <v>210</v>
      </c>
      <c r="B216" s="1258"/>
      <c r="C216" s="1258" t="s">
        <v>580</v>
      </c>
      <c r="D216" s="1292" t="s">
        <v>79</v>
      </c>
      <c r="E216" s="1258" t="s">
        <v>50</v>
      </c>
      <c r="F216" s="1260" t="s">
        <v>255</v>
      </c>
      <c r="G216" s="1260" t="s">
        <v>255</v>
      </c>
      <c r="H216" s="1258" t="s">
        <v>255</v>
      </c>
      <c r="I216" s="1258" t="s">
        <v>1758</v>
      </c>
      <c r="J216" s="1258" t="s">
        <v>1758</v>
      </c>
      <c r="K216" s="1258" t="s">
        <v>1758</v>
      </c>
      <c r="L216" s="1258"/>
    </row>
    <row r="217" spans="1:12">
      <c r="A217" s="1258">
        <f>SUBTOTAL(103,$C$7:C217)</f>
        <v>211</v>
      </c>
      <c r="B217" s="1258"/>
      <c r="C217" s="1258" t="s">
        <v>581</v>
      </c>
      <c r="D217" s="1292" t="s">
        <v>49</v>
      </c>
      <c r="E217" s="1258" t="s">
        <v>50</v>
      </c>
      <c r="F217" s="1260" t="s">
        <v>255</v>
      </c>
      <c r="G217" s="1260" t="s">
        <v>255</v>
      </c>
      <c r="H217" s="1258" t="s">
        <v>255</v>
      </c>
      <c r="I217" s="1258" t="s">
        <v>1758</v>
      </c>
      <c r="J217" s="1258" t="s">
        <v>1758</v>
      </c>
      <c r="K217" s="1258" t="s">
        <v>1758</v>
      </c>
      <c r="L217" s="1258"/>
    </row>
    <row r="218" spans="1:12">
      <c r="A218" s="1258">
        <f>SUBTOTAL(103,$C$7:C218)</f>
        <v>212</v>
      </c>
      <c r="B218" s="1258"/>
      <c r="C218" s="1258" t="s">
        <v>582</v>
      </c>
      <c r="D218" s="1292" t="s">
        <v>2</v>
      </c>
      <c r="E218" s="1258" t="s">
        <v>50</v>
      </c>
      <c r="F218" s="1260" t="s">
        <v>255</v>
      </c>
      <c r="G218" s="1260" t="s">
        <v>255</v>
      </c>
      <c r="H218" s="1258" t="s">
        <v>255</v>
      </c>
      <c r="I218" s="1258" t="s">
        <v>1758</v>
      </c>
      <c r="J218" s="1258" t="s">
        <v>1758</v>
      </c>
      <c r="K218" s="1258" t="s">
        <v>1758</v>
      </c>
      <c r="L218" s="1258"/>
    </row>
    <row r="219" spans="1:12">
      <c r="A219" s="1258">
        <f>SUBTOTAL(103,$C$7:C219)</f>
        <v>213</v>
      </c>
      <c r="B219" s="1258"/>
      <c r="C219" s="1258" t="s">
        <v>583</v>
      </c>
      <c r="D219" s="1292" t="s">
        <v>3</v>
      </c>
      <c r="E219" s="1258" t="s">
        <v>50</v>
      </c>
      <c r="F219" s="1260" t="s">
        <v>255</v>
      </c>
      <c r="G219" s="1260" t="s">
        <v>255</v>
      </c>
      <c r="H219" s="1258" t="s">
        <v>255</v>
      </c>
      <c r="I219" s="1258" t="s">
        <v>1758</v>
      </c>
      <c r="J219" s="1258" t="s">
        <v>1758</v>
      </c>
      <c r="K219" s="1258" t="s">
        <v>1758</v>
      </c>
      <c r="L219" s="1258"/>
    </row>
    <row r="220" spans="1:12">
      <c r="A220" s="1258">
        <f>SUBTOTAL(103,$C$7:C220)</f>
        <v>214</v>
      </c>
      <c r="B220" s="1258"/>
      <c r="C220" s="1258" t="s">
        <v>584</v>
      </c>
      <c r="D220" s="1292" t="s">
        <v>3</v>
      </c>
      <c r="E220" s="1258" t="s">
        <v>50</v>
      </c>
      <c r="F220" s="1260" t="s">
        <v>255</v>
      </c>
      <c r="G220" s="1260" t="s">
        <v>255</v>
      </c>
      <c r="H220" s="1258" t="s">
        <v>255</v>
      </c>
      <c r="I220" s="1258" t="s">
        <v>1758</v>
      </c>
      <c r="J220" s="1258" t="s">
        <v>1758</v>
      </c>
      <c r="K220" s="1258" t="s">
        <v>1758</v>
      </c>
      <c r="L220" s="1258"/>
    </row>
    <row r="221" spans="1:12">
      <c r="A221" s="1258">
        <f>SUBTOTAL(103,$C$7:C221)</f>
        <v>215</v>
      </c>
      <c r="B221" s="1258"/>
      <c r="C221" s="1258" t="s">
        <v>585</v>
      </c>
      <c r="D221" s="1292" t="s">
        <v>170</v>
      </c>
      <c r="E221" s="1258" t="s">
        <v>50</v>
      </c>
      <c r="F221" s="1260" t="s">
        <v>255</v>
      </c>
      <c r="G221" s="1260" t="s">
        <v>255</v>
      </c>
      <c r="H221" s="1258" t="s">
        <v>255</v>
      </c>
      <c r="I221" s="1258" t="s">
        <v>1758</v>
      </c>
      <c r="J221" s="1258" t="s">
        <v>1758</v>
      </c>
      <c r="K221" s="1258" t="s">
        <v>1758</v>
      </c>
      <c r="L221" s="1258"/>
    </row>
    <row r="222" spans="1:12">
      <c r="A222" s="1258">
        <f>SUBTOTAL(103,$C$7:C222)</f>
        <v>216</v>
      </c>
      <c r="B222" s="1258"/>
      <c r="C222" s="1258" t="s">
        <v>586</v>
      </c>
      <c r="D222" s="1292" t="s">
        <v>4</v>
      </c>
      <c r="E222" s="1258" t="s">
        <v>50</v>
      </c>
      <c r="F222" s="1260" t="s">
        <v>255</v>
      </c>
      <c r="G222" s="1260" t="s">
        <v>255</v>
      </c>
      <c r="H222" s="1258" t="s">
        <v>255</v>
      </c>
      <c r="I222" s="1258" t="s">
        <v>1758</v>
      </c>
      <c r="J222" s="1258" t="s">
        <v>1758</v>
      </c>
      <c r="K222" s="1258" t="s">
        <v>1758</v>
      </c>
      <c r="L222" s="1258"/>
    </row>
    <row r="223" spans="1:12">
      <c r="A223" s="1258">
        <f>SUBTOTAL(103,$C$7:C223)</f>
        <v>217</v>
      </c>
      <c r="B223" s="1258"/>
      <c r="C223" s="1258" t="s">
        <v>587</v>
      </c>
      <c r="D223" s="1292" t="s">
        <v>170</v>
      </c>
      <c r="E223" s="1258" t="s">
        <v>50</v>
      </c>
      <c r="F223" s="1260" t="s">
        <v>255</v>
      </c>
      <c r="G223" s="1260" t="s">
        <v>255</v>
      </c>
      <c r="H223" s="1258" t="s">
        <v>255</v>
      </c>
      <c r="I223" s="1258" t="s">
        <v>1758</v>
      </c>
      <c r="J223" s="1258" t="s">
        <v>1758</v>
      </c>
      <c r="K223" s="1258" t="s">
        <v>1758</v>
      </c>
      <c r="L223" s="1258"/>
    </row>
    <row r="224" spans="1:12">
      <c r="A224" s="1258">
        <f>SUBTOTAL(103,$C$7:C224)</f>
        <v>218</v>
      </c>
      <c r="B224" s="1258"/>
      <c r="C224" s="1258" t="s">
        <v>588</v>
      </c>
      <c r="D224" s="1292" t="s">
        <v>2</v>
      </c>
      <c r="E224" s="1258" t="s">
        <v>50</v>
      </c>
      <c r="F224" s="1260" t="s">
        <v>255</v>
      </c>
      <c r="G224" s="1260" t="s">
        <v>255</v>
      </c>
      <c r="H224" s="1258" t="s">
        <v>255</v>
      </c>
      <c r="I224" s="1258" t="s">
        <v>1758</v>
      </c>
      <c r="J224" s="1258" t="s">
        <v>1758</v>
      </c>
      <c r="K224" s="1258" t="s">
        <v>1758</v>
      </c>
      <c r="L224" s="1258"/>
    </row>
    <row r="225" spans="1:12">
      <c r="A225" s="1258">
        <f>SUBTOTAL(103,$C$7:C225)</f>
        <v>219</v>
      </c>
      <c r="B225" s="1258" t="s">
        <v>589</v>
      </c>
      <c r="C225" s="1258" t="s">
        <v>71</v>
      </c>
      <c r="D225" s="1292" t="s">
        <v>184</v>
      </c>
      <c r="E225" s="1258" t="s">
        <v>50</v>
      </c>
      <c r="F225" s="1260" t="s">
        <v>255</v>
      </c>
      <c r="G225" s="1260" t="s">
        <v>255</v>
      </c>
      <c r="H225" s="1258" t="s">
        <v>255</v>
      </c>
      <c r="I225" s="1258" t="s">
        <v>1758</v>
      </c>
      <c r="J225" s="1258" t="s">
        <v>1758</v>
      </c>
      <c r="K225" s="1258" t="s">
        <v>1758</v>
      </c>
      <c r="L225" s="1258"/>
    </row>
    <row r="226" spans="1:12">
      <c r="A226" s="1258">
        <f>SUBTOTAL(103,$C$7:C226)</f>
        <v>220</v>
      </c>
      <c r="B226" s="1258"/>
      <c r="C226" s="1258" t="s">
        <v>590</v>
      </c>
      <c r="D226" s="1292" t="s">
        <v>79</v>
      </c>
      <c r="E226" s="1258" t="s">
        <v>50</v>
      </c>
      <c r="F226" s="1260" t="s">
        <v>255</v>
      </c>
      <c r="G226" s="1260" t="s">
        <v>255</v>
      </c>
      <c r="H226" s="1258" t="s">
        <v>255</v>
      </c>
      <c r="I226" s="1258" t="s">
        <v>1758</v>
      </c>
      <c r="J226" s="1258" t="s">
        <v>1758</v>
      </c>
      <c r="K226" s="1258" t="s">
        <v>311</v>
      </c>
      <c r="L226" s="1258"/>
    </row>
    <row r="227" spans="1:12">
      <c r="A227" s="1256">
        <f>SUBTOTAL(103,$C$7:C227)</f>
        <v>221</v>
      </c>
      <c r="B227" s="1256"/>
      <c r="C227" s="1258" t="s">
        <v>591</v>
      </c>
      <c r="D227" s="1294" t="s">
        <v>79</v>
      </c>
      <c r="E227" s="1258" t="s">
        <v>50</v>
      </c>
      <c r="F227" s="1253" t="s">
        <v>255</v>
      </c>
      <c r="G227" s="1256"/>
      <c r="H227" s="1256" t="s">
        <v>255</v>
      </c>
      <c r="I227" s="1256" t="s">
        <v>1758</v>
      </c>
      <c r="J227" s="1256" t="s">
        <v>1758</v>
      </c>
      <c r="K227" s="1258" t="s">
        <v>311</v>
      </c>
      <c r="L227" s="1256"/>
    </row>
    <row r="228" spans="1:12">
      <c r="A228" s="1258">
        <f>SUBTOTAL(103,$C$7:C228)</f>
        <v>222</v>
      </c>
      <c r="B228" s="1258"/>
      <c r="C228" s="1258" t="s">
        <v>592</v>
      </c>
      <c r="D228" s="1292" t="s">
        <v>4</v>
      </c>
      <c r="E228" s="1258" t="s">
        <v>50</v>
      </c>
      <c r="F228" s="1260" t="s">
        <v>255</v>
      </c>
      <c r="G228" s="1260" t="s">
        <v>255</v>
      </c>
      <c r="H228" s="1258" t="s">
        <v>255</v>
      </c>
      <c r="I228" s="1258" t="s">
        <v>1758</v>
      </c>
      <c r="J228" s="1258" t="s">
        <v>1758</v>
      </c>
      <c r="K228" s="1258" t="s">
        <v>311</v>
      </c>
      <c r="L228" s="1258"/>
    </row>
    <row r="229" spans="1:12">
      <c r="A229" s="1258">
        <f>SUBTOTAL(103,$C$7:C229)</f>
        <v>223</v>
      </c>
      <c r="B229" s="1258"/>
      <c r="C229" s="1258" t="s">
        <v>593</v>
      </c>
      <c r="D229" s="1292" t="s">
        <v>49</v>
      </c>
      <c r="E229" s="1258" t="s">
        <v>50</v>
      </c>
      <c r="F229" s="1260" t="s">
        <v>255</v>
      </c>
      <c r="G229" s="1260" t="s">
        <v>255</v>
      </c>
      <c r="H229" s="1258" t="s">
        <v>255</v>
      </c>
      <c r="I229" s="1258" t="s">
        <v>1758</v>
      </c>
      <c r="J229" s="1258" t="s">
        <v>1758</v>
      </c>
      <c r="K229" s="1258" t="s">
        <v>311</v>
      </c>
      <c r="L229" s="1258"/>
    </row>
    <row r="230" spans="1:12">
      <c r="A230" s="1258">
        <f>SUBTOTAL(103,$C$7:C230)</f>
        <v>224</v>
      </c>
      <c r="B230" s="1258"/>
      <c r="C230" s="1258" t="s">
        <v>594</v>
      </c>
      <c r="D230" s="1292" t="s">
        <v>49</v>
      </c>
      <c r="E230" s="1258" t="s">
        <v>50</v>
      </c>
      <c r="F230" s="1260" t="s">
        <v>255</v>
      </c>
      <c r="G230" s="1260" t="s">
        <v>255</v>
      </c>
      <c r="H230" s="1258" t="s">
        <v>255</v>
      </c>
      <c r="I230" s="1258" t="s">
        <v>1758</v>
      </c>
      <c r="J230" s="1258" t="s">
        <v>1758</v>
      </c>
      <c r="K230" s="1258" t="s">
        <v>311</v>
      </c>
      <c r="L230" s="1258"/>
    </row>
    <row r="231" spans="1:12">
      <c r="A231" s="1258">
        <f>SUBTOTAL(103,$C$7:C231)</f>
        <v>225</v>
      </c>
      <c r="B231" s="1258"/>
      <c r="C231" s="1258" t="s">
        <v>595</v>
      </c>
      <c r="D231" s="1292" t="s">
        <v>79</v>
      </c>
      <c r="E231" s="1258" t="s">
        <v>50</v>
      </c>
      <c r="F231" s="1260" t="s">
        <v>255</v>
      </c>
      <c r="G231" s="1260" t="s">
        <v>255</v>
      </c>
      <c r="H231" s="1258" t="s">
        <v>255</v>
      </c>
      <c r="I231" s="1258" t="s">
        <v>1758</v>
      </c>
      <c r="J231" s="1258" t="s">
        <v>1758</v>
      </c>
      <c r="K231" s="1258" t="s">
        <v>311</v>
      </c>
      <c r="L231" s="1258"/>
    </row>
    <row r="232" spans="1:12">
      <c r="A232" s="1258">
        <f>SUBTOTAL(103,$C$7:C232)</f>
        <v>226</v>
      </c>
      <c r="B232" s="1258"/>
      <c r="C232" s="1258" t="s">
        <v>596</v>
      </c>
      <c r="D232" s="1292" t="s">
        <v>2</v>
      </c>
      <c r="E232" s="1258" t="s">
        <v>50</v>
      </c>
      <c r="F232" s="1260" t="s">
        <v>255</v>
      </c>
      <c r="G232" s="1260" t="s">
        <v>255</v>
      </c>
      <c r="H232" s="1258" t="s">
        <v>255</v>
      </c>
      <c r="I232" s="1258" t="s">
        <v>1758</v>
      </c>
      <c r="J232" s="1263" t="s">
        <v>1758</v>
      </c>
      <c r="K232" s="1258" t="s">
        <v>311</v>
      </c>
      <c r="L232" s="1258"/>
    </row>
    <row r="233" spans="1:12">
      <c r="A233" s="1258">
        <f>SUBTOTAL(103,$C$7:C233)</f>
        <v>227</v>
      </c>
      <c r="B233" s="1258"/>
      <c r="C233" s="1258" t="s">
        <v>597</v>
      </c>
      <c r="D233" s="1292" t="s">
        <v>79</v>
      </c>
      <c r="E233" s="1258" t="s">
        <v>50</v>
      </c>
      <c r="F233" s="1260" t="s">
        <v>255</v>
      </c>
      <c r="G233" s="1260" t="s">
        <v>255</v>
      </c>
      <c r="H233" s="1258" t="s">
        <v>255</v>
      </c>
      <c r="I233" s="1258" t="s">
        <v>1758</v>
      </c>
      <c r="J233" s="1258" t="s">
        <v>1758</v>
      </c>
      <c r="K233" s="1258" t="s">
        <v>311</v>
      </c>
      <c r="L233" s="1258"/>
    </row>
    <row r="234" spans="1:12">
      <c r="A234" s="1258">
        <f>SUBTOTAL(103,$C$7:C234)</f>
        <v>228</v>
      </c>
      <c r="B234" s="1258"/>
      <c r="C234" s="1258" t="s">
        <v>598</v>
      </c>
      <c r="D234" s="1292" t="s">
        <v>170</v>
      </c>
      <c r="E234" s="1258" t="s">
        <v>50</v>
      </c>
      <c r="F234" s="1260" t="s">
        <v>255</v>
      </c>
      <c r="G234" s="1260" t="s">
        <v>255</v>
      </c>
      <c r="H234" s="1258" t="s">
        <v>255</v>
      </c>
      <c r="I234" s="1258" t="s">
        <v>1758</v>
      </c>
      <c r="J234" s="1263" t="s">
        <v>1758</v>
      </c>
      <c r="K234" s="1258" t="s">
        <v>311</v>
      </c>
      <c r="L234" s="1258"/>
    </row>
    <row r="235" spans="1:12">
      <c r="A235" s="1258">
        <f>SUBTOTAL(103,$C$7:C235)</f>
        <v>229</v>
      </c>
      <c r="B235" s="1258"/>
      <c r="C235" s="1258" t="s">
        <v>599</v>
      </c>
      <c r="D235" s="1292" t="s">
        <v>2</v>
      </c>
      <c r="E235" s="1258" t="s">
        <v>50</v>
      </c>
      <c r="F235" s="1260" t="s">
        <v>255</v>
      </c>
      <c r="G235" s="1260" t="s">
        <v>255</v>
      </c>
      <c r="H235" s="1258" t="s">
        <v>255</v>
      </c>
      <c r="I235" s="1258" t="s">
        <v>1758</v>
      </c>
      <c r="J235" s="1258" t="s">
        <v>1758</v>
      </c>
      <c r="K235" s="1258" t="s">
        <v>311</v>
      </c>
      <c r="L235" s="1258"/>
    </row>
    <row r="236" spans="1:12">
      <c r="A236" s="1258">
        <f>SUBTOTAL(103,$C$7:C236)</f>
        <v>230</v>
      </c>
      <c r="B236" s="1258"/>
      <c r="C236" s="1258" t="s">
        <v>600</v>
      </c>
      <c r="D236" s="1292" t="s">
        <v>2</v>
      </c>
      <c r="E236" s="1258" t="s">
        <v>50</v>
      </c>
      <c r="F236" s="1260" t="s">
        <v>255</v>
      </c>
      <c r="G236" s="1260" t="s">
        <v>255</v>
      </c>
      <c r="H236" s="1258" t="s">
        <v>255</v>
      </c>
      <c r="I236" s="1258" t="s">
        <v>1758</v>
      </c>
      <c r="J236" s="1263" t="s">
        <v>1758</v>
      </c>
      <c r="K236" s="1258" t="s">
        <v>311</v>
      </c>
      <c r="L236" s="1258"/>
    </row>
    <row r="237" spans="1:12">
      <c r="A237" s="1258">
        <f>SUBTOTAL(103,$C$7:C237)</f>
        <v>231</v>
      </c>
      <c r="B237" s="1258" t="s">
        <v>601</v>
      </c>
      <c r="C237" s="1258" t="s">
        <v>8</v>
      </c>
      <c r="D237" s="1292" t="s">
        <v>228</v>
      </c>
      <c r="E237" s="1258" t="s">
        <v>50</v>
      </c>
      <c r="F237" s="1260" t="s">
        <v>255</v>
      </c>
      <c r="G237" s="1260" t="s">
        <v>255</v>
      </c>
      <c r="H237" s="1258" t="s">
        <v>255</v>
      </c>
      <c r="I237" s="1258" t="s">
        <v>1758</v>
      </c>
      <c r="J237" s="1263" t="s">
        <v>1758</v>
      </c>
      <c r="K237" s="1258" t="s">
        <v>311</v>
      </c>
      <c r="L237" s="1258"/>
    </row>
    <row r="238" spans="1:12">
      <c r="A238" s="1256">
        <f>SUBTOTAL(103,$C$7:C238)</f>
        <v>232</v>
      </c>
      <c r="B238" s="1256"/>
      <c r="C238" s="1258" t="s">
        <v>1071</v>
      </c>
      <c r="D238" s="1294" t="s">
        <v>211</v>
      </c>
      <c r="E238" s="1258" t="s">
        <v>50</v>
      </c>
      <c r="F238" s="1253" t="s">
        <v>255</v>
      </c>
      <c r="G238" s="1256"/>
      <c r="H238" s="1256" t="s">
        <v>255</v>
      </c>
      <c r="I238" s="1258" t="s">
        <v>1758</v>
      </c>
      <c r="J238" s="1291" t="s">
        <v>1758</v>
      </c>
      <c r="K238" s="1256"/>
      <c r="L238" s="1256"/>
    </row>
    <row r="239" spans="1:12">
      <c r="A239" s="1258">
        <f>SUBTOTAL(103,$C$7:C239)</f>
        <v>233</v>
      </c>
      <c r="B239" s="1258"/>
      <c r="C239" s="1258" t="s">
        <v>1072</v>
      </c>
      <c r="D239" s="1292" t="s">
        <v>2</v>
      </c>
      <c r="E239" s="1258" t="s">
        <v>50</v>
      </c>
      <c r="F239" s="1260" t="s">
        <v>255</v>
      </c>
      <c r="G239" s="1260" t="s">
        <v>255</v>
      </c>
      <c r="H239" s="1258" t="s">
        <v>255</v>
      </c>
      <c r="I239" s="1258" t="s">
        <v>1758</v>
      </c>
      <c r="J239" s="1263" t="s">
        <v>1758</v>
      </c>
      <c r="K239" s="1258"/>
      <c r="L239" s="1258"/>
    </row>
    <row r="240" spans="1:12">
      <c r="A240" s="1258">
        <f>SUBTOTAL(103,$C$7:C240)</f>
        <v>234</v>
      </c>
      <c r="B240" s="1258"/>
      <c r="C240" s="1258" t="s">
        <v>1777</v>
      </c>
      <c r="D240" s="1292" t="s">
        <v>215</v>
      </c>
      <c r="E240" s="1258" t="s">
        <v>50</v>
      </c>
      <c r="F240" s="1260" t="s">
        <v>255</v>
      </c>
      <c r="G240" s="1260" t="s">
        <v>255</v>
      </c>
      <c r="H240" s="1258"/>
      <c r="I240" s="1258"/>
      <c r="J240" s="1258"/>
      <c r="K240" s="1258"/>
      <c r="L240" s="1258"/>
    </row>
    <row r="241" spans="1:12">
      <c r="A241" s="1258">
        <f>SUBTOTAL(103,$C$7:C241)</f>
        <v>235</v>
      </c>
      <c r="B241" s="1258"/>
      <c r="C241" s="1258" t="s">
        <v>1778</v>
      </c>
      <c r="D241" s="1292" t="s">
        <v>430</v>
      </c>
      <c r="E241" s="1258" t="s">
        <v>50</v>
      </c>
      <c r="F241" s="1260" t="s">
        <v>255</v>
      </c>
      <c r="G241" s="1260" t="s">
        <v>255</v>
      </c>
      <c r="H241" s="1258"/>
      <c r="I241" s="1258"/>
      <c r="J241" s="1258"/>
      <c r="K241" s="1258"/>
      <c r="L241" s="1258"/>
    </row>
    <row r="242" spans="1:12">
      <c r="A242" s="1258">
        <f>SUBTOTAL(103,$C$7:C242)</f>
        <v>236</v>
      </c>
      <c r="B242" s="1258"/>
      <c r="C242" s="1258" t="s">
        <v>1779</v>
      </c>
      <c r="D242" s="1292" t="s">
        <v>215</v>
      </c>
      <c r="E242" s="1258" t="s">
        <v>50</v>
      </c>
      <c r="F242" s="1260" t="s">
        <v>255</v>
      </c>
      <c r="G242" s="1260" t="s">
        <v>255</v>
      </c>
      <c r="H242" s="1258"/>
      <c r="I242" s="1258"/>
      <c r="J242" s="1258"/>
      <c r="K242" s="1258"/>
      <c r="L242" s="1258"/>
    </row>
    <row r="243" spans="1:12">
      <c r="A243" s="1258">
        <f>SUBTOTAL(103,$C$7:C243)</f>
        <v>237</v>
      </c>
      <c r="B243" s="1258"/>
      <c r="C243" s="1258" t="s">
        <v>604</v>
      </c>
      <c r="D243" s="1292" t="s">
        <v>2</v>
      </c>
      <c r="E243" s="1258" t="s">
        <v>50</v>
      </c>
      <c r="F243" s="1260" t="s">
        <v>255</v>
      </c>
      <c r="G243" s="1260" t="s">
        <v>255</v>
      </c>
      <c r="H243" s="1258" t="s">
        <v>255</v>
      </c>
      <c r="I243" s="1258"/>
      <c r="J243" s="1263" t="s">
        <v>1758</v>
      </c>
      <c r="K243" s="1258"/>
      <c r="L243" s="1258"/>
    </row>
    <row r="244" spans="1:12">
      <c r="A244" s="1258">
        <f>SUBTOTAL(103,$C$7:C244)</f>
        <v>238</v>
      </c>
      <c r="B244" s="1258"/>
      <c r="C244" s="1258" t="s">
        <v>605</v>
      </c>
      <c r="D244" s="1292" t="s">
        <v>154</v>
      </c>
      <c r="E244" s="1258" t="s">
        <v>50</v>
      </c>
      <c r="F244" s="1260" t="s">
        <v>255</v>
      </c>
      <c r="G244" s="1260" t="s">
        <v>255</v>
      </c>
      <c r="H244" s="1258" t="s">
        <v>255</v>
      </c>
      <c r="I244" s="1258" t="s">
        <v>1758</v>
      </c>
      <c r="J244" s="1263" t="s">
        <v>1758</v>
      </c>
      <c r="K244" s="1258"/>
      <c r="L244" s="1258"/>
    </row>
    <row r="245" spans="1:12">
      <c r="A245" s="1258">
        <f>SUBTOTAL(103,$C$7:C245)</f>
        <v>239</v>
      </c>
      <c r="B245" s="1258"/>
      <c r="C245" s="1258" t="s">
        <v>606</v>
      </c>
      <c r="D245" s="1292" t="s">
        <v>49</v>
      </c>
      <c r="E245" s="1258" t="s">
        <v>50</v>
      </c>
      <c r="F245" s="1260" t="s">
        <v>255</v>
      </c>
      <c r="G245" s="1260" t="s">
        <v>255</v>
      </c>
      <c r="H245" s="1258" t="s">
        <v>255</v>
      </c>
      <c r="I245" s="1258" t="s">
        <v>1758</v>
      </c>
      <c r="J245" s="1263" t="s">
        <v>1758</v>
      </c>
      <c r="K245" s="1258"/>
      <c r="L245" s="1258"/>
    </row>
    <row r="246" spans="1:12">
      <c r="A246" s="1258">
        <f>SUBTOTAL(103,$C$7:C246)</f>
        <v>240</v>
      </c>
      <c r="B246" s="1258"/>
      <c r="C246" s="1258" t="s">
        <v>607</v>
      </c>
      <c r="D246" s="1292" t="s">
        <v>2</v>
      </c>
      <c r="E246" s="1258" t="s">
        <v>50</v>
      </c>
      <c r="F246" s="1260" t="s">
        <v>255</v>
      </c>
      <c r="G246" s="1260" t="s">
        <v>255</v>
      </c>
      <c r="H246" s="1258" t="s">
        <v>255</v>
      </c>
      <c r="I246" s="1258" t="s">
        <v>1758</v>
      </c>
      <c r="J246" s="1263" t="s">
        <v>1758</v>
      </c>
      <c r="K246" s="1258"/>
      <c r="L246" s="1258"/>
    </row>
    <row r="247" spans="1:12">
      <c r="A247" s="1258">
        <f>SUBTOTAL(103,$C$7:C247)</f>
        <v>241</v>
      </c>
      <c r="B247" s="1258" t="s">
        <v>792</v>
      </c>
      <c r="C247" s="1258" t="s">
        <v>777</v>
      </c>
      <c r="D247" s="1292" t="s">
        <v>197</v>
      </c>
      <c r="E247" s="1258" t="s">
        <v>50</v>
      </c>
      <c r="F247" s="1260" t="s">
        <v>255</v>
      </c>
      <c r="G247" s="1260" t="s">
        <v>255</v>
      </c>
      <c r="H247" s="1258" t="s">
        <v>255</v>
      </c>
      <c r="I247" s="1258" t="s">
        <v>1758</v>
      </c>
      <c r="J247" s="1258" t="s">
        <v>1758</v>
      </c>
      <c r="K247" s="1258" t="s">
        <v>1758</v>
      </c>
      <c r="L247" s="1258"/>
    </row>
    <row r="248" spans="1:12">
      <c r="A248" s="1258">
        <f>SUBTOTAL(103,$C$7:C248)</f>
        <v>242</v>
      </c>
      <c r="B248" s="1258"/>
      <c r="C248" s="1258" t="s">
        <v>778</v>
      </c>
      <c r="D248" s="1292" t="s">
        <v>2</v>
      </c>
      <c r="E248" s="1258" t="s">
        <v>50</v>
      </c>
      <c r="F248" s="1260" t="s">
        <v>255</v>
      </c>
      <c r="G248" s="1260" t="s">
        <v>255</v>
      </c>
      <c r="H248" s="1258" t="s">
        <v>255</v>
      </c>
      <c r="I248" s="1258" t="s">
        <v>1758</v>
      </c>
      <c r="J248" s="1258" t="s">
        <v>1758</v>
      </c>
      <c r="K248" s="1258" t="s">
        <v>1758</v>
      </c>
      <c r="L248" s="1258"/>
    </row>
    <row r="249" spans="1:12">
      <c r="A249" s="1258">
        <f>SUBTOTAL(103,$C$7:C249)</f>
        <v>243</v>
      </c>
      <c r="B249" s="1258"/>
      <c r="C249" s="1258" t="s">
        <v>779</v>
      </c>
      <c r="D249" s="1292" t="s">
        <v>170</v>
      </c>
      <c r="E249" s="1258" t="s">
        <v>50</v>
      </c>
      <c r="F249" s="1260" t="s">
        <v>255</v>
      </c>
      <c r="G249" s="1260" t="s">
        <v>255</v>
      </c>
      <c r="H249" s="1258" t="s">
        <v>255</v>
      </c>
      <c r="I249" s="1258" t="s">
        <v>1758</v>
      </c>
      <c r="J249" s="1258" t="s">
        <v>1758</v>
      </c>
      <c r="K249" s="1258" t="s">
        <v>1758</v>
      </c>
      <c r="L249" s="1258"/>
    </row>
    <row r="250" spans="1:12">
      <c r="A250" s="1258">
        <f>SUBTOTAL(103,$C$7:C250)</f>
        <v>244</v>
      </c>
      <c r="B250" s="1258"/>
      <c r="C250" s="1258" t="s">
        <v>780</v>
      </c>
      <c r="D250" s="1292" t="s">
        <v>2</v>
      </c>
      <c r="E250" s="1258" t="s">
        <v>50</v>
      </c>
      <c r="F250" s="1260" t="s">
        <v>255</v>
      </c>
      <c r="G250" s="1260" t="s">
        <v>255</v>
      </c>
      <c r="H250" s="1258" t="s">
        <v>255</v>
      </c>
      <c r="I250" s="1258" t="s">
        <v>1758</v>
      </c>
      <c r="J250" s="1258" t="s">
        <v>1758</v>
      </c>
      <c r="K250" s="1258" t="s">
        <v>1758</v>
      </c>
      <c r="L250" s="1258"/>
    </row>
    <row r="251" spans="1:12">
      <c r="A251" s="1258">
        <f>SUBTOTAL(103,$C$7:C251)</f>
        <v>245</v>
      </c>
      <c r="B251" s="1258"/>
      <c r="C251" s="1258" t="s">
        <v>781</v>
      </c>
      <c r="D251" s="1292" t="s">
        <v>49</v>
      </c>
      <c r="E251" s="1258" t="s">
        <v>50</v>
      </c>
      <c r="F251" s="1260" t="s">
        <v>255</v>
      </c>
      <c r="G251" s="1260" t="s">
        <v>255</v>
      </c>
      <c r="H251" s="1258" t="s">
        <v>255</v>
      </c>
      <c r="I251" s="1258" t="s">
        <v>1758</v>
      </c>
      <c r="J251" s="1258" t="s">
        <v>1758</v>
      </c>
      <c r="K251" s="1258" t="s">
        <v>1758</v>
      </c>
      <c r="L251" s="1258"/>
    </row>
    <row r="252" spans="1:12">
      <c r="A252" s="1258">
        <f>SUBTOTAL(103,$C$7:C252)</f>
        <v>246</v>
      </c>
      <c r="B252" s="1258"/>
      <c r="C252" s="1258" t="s">
        <v>782</v>
      </c>
      <c r="D252" s="1292" t="s">
        <v>2</v>
      </c>
      <c r="E252" s="1258" t="s">
        <v>50</v>
      </c>
      <c r="F252" s="1260" t="s">
        <v>255</v>
      </c>
      <c r="G252" s="1260" t="s">
        <v>255</v>
      </c>
      <c r="H252" s="1258" t="s">
        <v>255</v>
      </c>
      <c r="I252" s="1258" t="s">
        <v>1758</v>
      </c>
      <c r="J252" s="1258" t="s">
        <v>1758</v>
      </c>
      <c r="K252" s="1258" t="s">
        <v>1758</v>
      </c>
      <c r="L252" s="1258"/>
    </row>
    <row r="253" spans="1:12">
      <c r="A253" s="1258">
        <f>SUBTOTAL(103,$C$7:C253)</f>
        <v>247</v>
      </c>
      <c r="B253" s="1258"/>
      <c r="C253" s="1258" t="s">
        <v>783</v>
      </c>
      <c r="D253" s="1292" t="s">
        <v>2</v>
      </c>
      <c r="E253" s="1258" t="s">
        <v>50</v>
      </c>
      <c r="F253" s="1260" t="s">
        <v>255</v>
      </c>
      <c r="G253" s="1260" t="s">
        <v>255</v>
      </c>
      <c r="H253" s="1258" t="s">
        <v>255</v>
      </c>
      <c r="I253" s="1258" t="s">
        <v>1758</v>
      </c>
      <c r="J253" s="1258" t="s">
        <v>1758</v>
      </c>
      <c r="K253" s="1258" t="s">
        <v>1758</v>
      </c>
      <c r="L253" s="1258"/>
    </row>
    <row r="254" spans="1:12">
      <c r="A254" s="1258">
        <f>SUBTOTAL(103,$C$7:C254)</f>
        <v>248</v>
      </c>
      <c r="B254" s="1258" t="s">
        <v>608</v>
      </c>
      <c r="C254" s="1258" t="s">
        <v>72</v>
      </c>
      <c r="D254" s="1292" t="s">
        <v>226</v>
      </c>
      <c r="E254" s="1258" t="s">
        <v>50</v>
      </c>
      <c r="F254" s="1260" t="s">
        <v>255</v>
      </c>
      <c r="G254" s="1260" t="s">
        <v>255</v>
      </c>
      <c r="H254" s="1258" t="s">
        <v>255</v>
      </c>
      <c r="I254" s="1258" t="s">
        <v>1758</v>
      </c>
      <c r="J254" s="1258" t="s">
        <v>1758</v>
      </c>
      <c r="K254" s="1258" t="s">
        <v>1758</v>
      </c>
      <c r="L254" s="1258"/>
    </row>
    <row r="255" spans="1:12">
      <c r="A255" s="1258">
        <f>SUBTOTAL(103,$C$7:C255)</f>
        <v>249</v>
      </c>
      <c r="B255" s="1258"/>
      <c r="C255" s="1258" t="s">
        <v>609</v>
      </c>
      <c r="D255" s="1292" t="s">
        <v>3</v>
      </c>
      <c r="E255" s="1258" t="s">
        <v>50</v>
      </c>
      <c r="F255" s="1260" t="s">
        <v>255</v>
      </c>
      <c r="G255" s="1260" t="s">
        <v>255</v>
      </c>
      <c r="H255" s="1258" t="s">
        <v>255</v>
      </c>
      <c r="I255" s="1258" t="s">
        <v>1758</v>
      </c>
      <c r="J255" s="1258" t="s">
        <v>1758</v>
      </c>
      <c r="K255" s="1258" t="s">
        <v>1758</v>
      </c>
      <c r="L255" s="1258"/>
    </row>
    <row r="256" spans="1:12">
      <c r="A256" s="1258">
        <f>SUBTOTAL(103,$C$7:C256)</f>
        <v>250</v>
      </c>
      <c r="B256" s="1258"/>
      <c r="C256" s="1258" t="s">
        <v>610</v>
      </c>
      <c r="D256" s="1292" t="s">
        <v>3</v>
      </c>
      <c r="E256" s="1258" t="s">
        <v>50</v>
      </c>
      <c r="F256" s="1260" t="s">
        <v>255</v>
      </c>
      <c r="G256" s="1260" t="s">
        <v>255</v>
      </c>
      <c r="H256" s="1258" t="s">
        <v>255</v>
      </c>
      <c r="I256" s="1258" t="s">
        <v>1758</v>
      </c>
      <c r="J256" s="1258" t="s">
        <v>1758</v>
      </c>
      <c r="K256" s="1258" t="s">
        <v>1758</v>
      </c>
      <c r="L256" s="1258"/>
    </row>
    <row r="257" spans="1:12">
      <c r="A257" s="1258">
        <f>SUBTOTAL(103,$C$7:C257)</f>
        <v>251</v>
      </c>
      <c r="B257" s="1258"/>
      <c r="C257" s="1258" t="s">
        <v>611</v>
      </c>
      <c r="D257" s="1292" t="s">
        <v>2</v>
      </c>
      <c r="E257" s="1258" t="s">
        <v>50</v>
      </c>
      <c r="F257" s="1260" t="s">
        <v>255</v>
      </c>
      <c r="G257" s="1260" t="s">
        <v>255</v>
      </c>
      <c r="H257" s="1258" t="s">
        <v>255</v>
      </c>
      <c r="I257" s="1258" t="s">
        <v>1758</v>
      </c>
      <c r="J257" s="1258" t="s">
        <v>1758</v>
      </c>
      <c r="K257" s="1258" t="s">
        <v>1758</v>
      </c>
      <c r="L257" s="1258"/>
    </row>
    <row r="258" spans="1:12">
      <c r="A258" s="1258">
        <f>SUBTOTAL(103,$C$7:C258)</f>
        <v>252</v>
      </c>
      <c r="B258" s="1258"/>
      <c r="C258" s="1258" t="s">
        <v>612</v>
      </c>
      <c r="D258" s="1292" t="s">
        <v>170</v>
      </c>
      <c r="E258" s="1258" t="s">
        <v>50</v>
      </c>
      <c r="F258" s="1260" t="s">
        <v>255</v>
      </c>
      <c r="G258" s="1260" t="s">
        <v>255</v>
      </c>
      <c r="H258" s="1258" t="s">
        <v>255</v>
      </c>
      <c r="I258" s="1258" t="s">
        <v>1758</v>
      </c>
      <c r="J258" s="1258" t="s">
        <v>1758</v>
      </c>
      <c r="K258" s="1258" t="s">
        <v>1758</v>
      </c>
      <c r="L258" s="1258"/>
    </row>
    <row r="259" spans="1:12">
      <c r="A259" s="1258">
        <f>SUBTOTAL(103,$C$7:C259)</f>
        <v>253</v>
      </c>
      <c r="B259" s="1258"/>
      <c r="C259" s="1258" t="s">
        <v>613</v>
      </c>
      <c r="D259" s="1292" t="s">
        <v>2</v>
      </c>
      <c r="E259" s="1258" t="s">
        <v>50</v>
      </c>
      <c r="F259" s="1260" t="s">
        <v>255</v>
      </c>
      <c r="G259" s="1260" t="s">
        <v>255</v>
      </c>
      <c r="H259" s="1258" t="s">
        <v>255</v>
      </c>
      <c r="I259" s="1258" t="s">
        <v>1758</v>
      </c>
      <c r="J259" s="1258" t="s">
        <v>1758</v>
      </c>
      <c r="K259" s="1258" t="s">
        <v>1758</v>
      </c>
      <c r="L259" s="1258"/>
    </row>
    <row r="260" spans="1:12">
      <c r="A260" s="1258">
        <f>SUBTOTAL(103,$C$7:C260)</f>
        <v>254</v>
      </c>
      <c r="B260" s="1258"/>
      <c r="C260" s="1258" t="s">
        <v>614</v>
      </c>
      <c r="D260" s="1292" t="s">
        <v>79</v>
      </c>
      <c r="E260" s="1258" t="s">
        <v>50</v>
      </c>
      <c r="F260" s="1260" t="s">
        <v>255</v>
      </c>
      <c r="G260" s="1260" t="s">
        <v>255</v>
      </c>
      <c r="H260" s="1258" t="s">
        <v>255</v>
      </c>
      <c r="I260" s="1258" t="s">
        <v>1758</v>
      </c>
      <c r="J260" s="1258" t="s">
        <v>1758</v>
      </c>
      <c r="K260" s="1258" t="s">
        <v>1758</v>
      </c>
      <c r="L260" s="1258"/>
    </row>
    <row r="261" spans="1:12">
      <c r="A261" s="1258">
        <f>SUBTOTAL(103,$C$7:C261)</f>
        <v>255</v>
      </c>
      <c r="B261" s="1258"/>
      <c r="C261" s="1258" t="s">
        <v>615</v>
      </c>
      <c r="D261" s="1292" t="s">
        <v>49</v>
      </c>
      <c r="E261" s="1258" t="s">
        <v>50</v>
      </c>
      <c r="F261" s="1260" t="s">
        <v>255</v>
      </c>
      <c r="G261" s="1260" t="s">
        <v>255</v>
      </c>
      <c r="H261" s="1258" t="s">
        <v>255</v>
      </c>
      <c r="I261" s="1258" t="s">
        <v>1758</v>
      </c>
      <c r="J261" s="1263" t="s">
        <v>1758</v>
      </c>
      <c r="K261" s="1258" t="s">
        <v>1758</v>
      </c>
      <c r="L261" s="1258"/>
    </row>
    <row r="262" spans="1:12">
      <c r="A262" s="1258">
        <f>SUBTOTAL(103,$C$7:C262)</f>
        <v>256</v>
      </c>
      <c r="B262" s="1258"/>
      <c r="C262" s="1258" t="s">
        <v>616</v>
      </c>
      <c r="D262" s="1292" t="s">
        <v>170</v>
      </c>
      <c r="E262" s="1258" t="s">
        <v>50</v>
      </c>
      <c r="F262" s="1260" t="s">
        <v>255</v>
      </c>
      <c r="G262" s="1260" t="s">
        <v>255</v>
      </c>
      <c r="H262" s="1258" t="s">
        <v>255</v>
      </c>
      <c r="I262" s="1258" t="s">
        <v>1758</v>
      </c>
      <c r="J262" s="1258" t="s">
        <v>1758</v>
      </c>
      <c r="K262" s="1258" t="s">
        <v>1758</v>
      </c>
      <c r="L262" s="1258"/>
    </row>
    <row r="263" spans="1:12">
      <c r="A263" s="1258">
        <f>SUBTOTAL(103,$C$7:C263)</f>
        <v>257</v>
      </c>
      <c r="B263" s="1258"/>
      <c r="C263" s="1258" t="s">
        <v>617</v>
      </c>
      <c r="D263" s="1292" t="s">
        <v>3</v>
      </c>
      <c r="E263" s="1258" t="s">
        <v>50</v>
      </c>
      <c r="F263" s="1260" t="s">
        <v>255</v>
      </c>
      <c r="G263" s="1260" t="s">
        <v>255</v>
      </c>
      <c r="H263" s="1258" t="s">
        <v>255</v>
      </c>
      <c r="I263" s="1258" t="s">
        <v>1758</v>
      </c>
      <c r="J263" s="1258" t="s">
        <v>1758</v>
      </c>
      <c r="K263" s="1258" t="s">
        <v>1758</v>
      </c>
      <c r="L263" s="1258"/>
    </row>
    <row r="264" spans="1:12">
      <c r="A264" s="1258">
        <f>SUBTOTAL(103,$C$7:C264)</f>
        <v>258</v>
      </c>
      <c r="B264" s="1258"/>
      <c r="C264" s="1258" t="s">
        <v>618</v>
      </c>
      <c r="D264" s="1292" t="s">
        <v>2</v>
      </c>
      <c r="E264" s="1258" t="s">
        <v>50</v>
      </c>
      <c r="F264" s="1260" t="s">
        <v>255</v>
      </c>
      <c r="G264" s="1260" t="s">
        <v>255</v>
      </c>
      <c r="H264" s="1258" t="s">
        <v>255</v>
      </c>
      <c r="I264" s="1258" t="s">
        <v>1758</v>
      </c>
      <c r="J264" s="1258" t="s">
        <v>1758</v>
      </c>
      <c r="K264" s="1258" t="s">
        <v>1758</v>
      </c>
      <c r="L264" s="1258"/>
    </row>
    <row r="265" spans="1:12">
      <c r="A265" s="1258">
        <f>SUBTOTAL(103,$C$7:C265)</f>
        <v>259</v>
      </c>
      <c r="B265" s="1258" t="s">
        <v>619</v>
      </c>
      <c r="C265" s="1258" t="s">
        <v>73</v>
      </c>
      <c r="D265" s="1292" t="s">
        <v>184</v>
      </c>
      <c r="E265" s="1258" t="s">
        <v>50</v>
      </c>
      <c r="F265" s="1260" t="s">
        <v>255</v>
      </c>
      <c r="G265" s="1260" t="s">
        <v>255</v>
      </c>
      <c r="H265" s="1258" t="s">
        <v>255</v>
      </c>
      <c r="I265" s="1258" t="s">
        <v>1758</v>
      </c>
      <c r="J265" s="1258" t="s">
        <v>1758</v>
      </c>
      <c r="K265" s="1258" t="s">
        <v>1758</v>
      </c>
      <c r="L265" s="1258"/>
    </row>
    <row r="266" spans="1:12">
      <c r="A266" s="1258">
        <f>SUBTOTAL(103,$C$7:C266)</f>
        <v>260</v>
      </c>
      <c r="B266" s="1258"/>
      <c r="C266" s="1258" t="s">
        <v>620</v>
      </c>
      <c r="D266" s="1292" t="s">
        <v>154</v>
      </c>
      <c r="E266" s="1258" t="s">
        <v>50</v>
      </c>
      <c r="F266" s="1260" t="s">
        <v>255</v>
      </c>
      <c r="G266" s="1260" t="s">
        <v>255</v>
      </c>
      <c r="H266" s="1258" t="s">
        <v>255</v>
      </c>
      <c r="I266" s="1258" t="s">
        <v>1758</v>
      </c>
      <c r="J266" s="1258" t="s">
        <v>1758</v>
      </c>
      <c r="K266" s="1258" t="s">
        <v>1758</v>
      </c>
      <c r="L266" s="1258"/>
    </row>
    <row r="267" spans="1:12">
      <c r="A267" s="1258">
        <f>SUBTOTAL(103,$C$7:C267)</f>
        <v>261</v>
      </c>
      <c r="B267" s="1258"/>
      <c r="C267" s="1258" t="s">
        <v>621</v>
      </c>
      <c r="D267" s="1292" t="s">
        <v>2</v>
      </c>
      <c r="E267" s="1258" t="s">
        <v>50</v>
      </c>
      <c r="F267" s="1260" t="s">
        <v>255</v>
      </c>
      <c r="G267" s="1260" t="s">
        <v>255</v>
      </c>
      <c r="H267" s="1258" t="s">
        <v>255</v>
      </c>
      <c r="I267" s="1258" t="s">
        <v>1758</v>
      </c>
      <c r="J267" s="1258" t="s">
        <v>1758</v>
      </c>
      <c r="K267" s="1258" t="s">
        <v>1758</v>
      </c>
      <c r="L267" s="1258"/>
    </row>
    <row r="268" spans="1:12">
      <c r="A268" s="1258">
        <f>SUBTOTAL(103,$C$7:C268)</f>
        <v>262</v>
      </c>
      <c r="B268" s="1258"/>
      <c r="C268" s="1258" t="s">
        <v>622</v>
      </c>
      <c r="D268" s="1292" t="s">
        <v>170</v>
      </c>
      <c r="E268" s="1258" t="s">
        <v>50</v>
      </c>
      <c r="F268" s="1260" t="s">
        <v>255</v>
      </c>
      <c r="G268" s="1260" t="s">
        <v>255</v>
      </c>
      <c r="H268" s="1258" t="s">
        <v>255</v>
      </c>
      <c r="I268" s="1258" t="s">
        <v>1758</v>
      </c>
      <c r="J268" s="1258" t="s">
        <v>1758</v>
      </c>
      <c r="K268" s="1258" t="s">
        <v>1758</v>
      </c>
      <c r="L268" s="1258"/>
    </row>
    <row r="269" spans="1:12">
      <c r="A269" s="1258">
        <f>SUBTOTAL(103,$C$7:C269)</f>
        <v>263</v>
      </c>
      <c r="B269" s="1258"/>
      <c r="C269" s="1258" t="s">
        <v>623</v>
      </c>
      <c r="D269" s="1292" t="s">
        <v>2</v>
      </c>
      <c r="E269" s="1258" t="s">
        <v>50</v>
      </c>
      <c r="F269" s="1260" t="s">
        <v>255</v>
      </c>
      <c r="G269" s="1260" t="s">
        <v>255</v>
      </c>
      <c r="H269" s="1258" t="s">
        <v>255</v>
      </c>
      <c r="I269" s="1258" t="s">
        <v>1758</v>
      </c>
      <c r="J269" s="1258" t="s">
        <v>1758</v>
      </c>
      <c r="K269" s="1258" t="s">
        <v>1758</v>
      </c>
      <c r="L269" s="1258"/>
    </row>
    <row r="270" spans="1:12">
      <c r="A270" s="1258">
        <f>SUBTOTAL(103,$C$7:C270)</f>
        <v>264</v>
      </c>
      <c r="B270" s="1258"/>
      <c r="C270" s="1258" t="s">
        <v>624</v>
      </c>
      <c r="D270" s="1292" t="s">
        <v>170</v>
      </c>
      <c r="E270" s="1258" t="s">
        <v>50</v>
      </c>
      <c r="F270" s="1260" t="s">
        <v>255</v>
      </c>
      <c r="G270" s="1260" t="s">
        <v>255</v>
      </c>
      <c r="H270" s="1258" t="s">
        <v>255</v>
      </c>
      <c r="I270" s="1258" t="s">
        <v>1758</v>
      </c>
      <c r="J270" s="1258" t="s">
        <v>1758</v>
      </c>
      <c r="K270" s="1258" t="s">
        <v>1758</v>
      </c>
      <c r="L270" s="1258"/>
    </row>
    <row r="271" spans="1:12">
      <c r="A271" s="1258">
        <f>SUBTOTAL(103,$C$7:C271)</f>
        <v>265</v>
      </c>
      <c r="B271" s="1258"/>
      <c r="C271" s="1258" t="s">
        <v>625</v>
      </c>
      <c r="D271" s="1292" t="s">
        <v>170</v>
      </c>
      <c r="E271" s="1258" t="s">
        <v>50</v>
      </c>
      <c r="F271" s="1260" t="s">
        <v>255</v>
      </c>
      <c r="G271" s="1260" t="s">
        <v>255</v>
      </c>
      <c r="H271" s="1258" t="s">
        <v>255</v>
      </c>
      <c r="I271" s="1258" t="s">
        <v>1758</v>
      </c>
      <c r="J271" s="1258" t="s">
        <v>1758</v>
      </c>
      <c r="K271" s="1258" t="s">
        <v>1758</v>
      </c>
      <c r="L271" s="1258"/>
    </row>
    <row r="272" spans="1:12">
      <c r="A272" s="1258">
        <f>SUBTOTAL(103,$C$7:C272)</f>
        <v>266</v>
      </c>
      <c r="B272" s="1258"/>
      <c r="C272" s="1258" t="s">
        <v>626</v>
      </c>
      <c r="D272" s="1292" t="s">
        <v>2</v>
      </c>
      <c r="E272" s="1258" t="s">
        <v>50</v>
      </c>
      <c r="F272" s="1260" t="s">
        <v>255</v>
      </c>
      <c r="G272" s="1260" t="s">
        <v>255</v>
      </c>
      <c r="H272" s="1258" t="s">
        <v>255</v>
      </c>
      <c r="I272" s="1258" t="s">
        <v>1758</v>
      </c>
      <c r="J272" s="1258" t="s">
        <v>1758</v>
      </c>
      <c r="K272" s="1258" t="s">
        <v>1758</v>
      </c>
      <c r="L272" s="1258"/>
    </row>
    <row r="273" spans="1:12">
      <c r="A273" s="1258">
        <f>SUBTOTAL(103,$C$7:C273)</f>
        <v>267</v>
      </c>
      <c r="B273" s="1258"/>
      <c r="C273" s="1258" t="s">
        <v>627</v>
      </c>
      <c r="D273" s="1292" t="s">
        <v>170</v>
      </c>
      <c r="E273" s="1258" t="s">
        <v>50</v>
      </c>
      <c r="F273" s="1260" t="s">
        <v>255</v>
      </c>
      <c r="G273" s="1260" t="s">
        <v>255</v>
      </c>
      <c r="H273" s="1258" t="s">
        <v>255</v>
      </c>
      <c r="I273" s="1258" t="s">
        <v>1758</v>
      </c>
      <c r="J273" s="1258" t="s">
        <v>1758</v>
      </c>
      <c r="K273" s="1258" t="s">
        <v>1758</v>
      </c>
      <c r="L273" s="1258"/>
    </row>
    <row r="274" spans="1:12">
      <c r="A274" s="1258">
        <f>SUBTOTAL(103,$C$7:C274)</f>
        <v>268</v>
      </c>
      <c r="B274" s="1258"/>
      <c r="C274" s="1258" t="s">
        <v>628</v>
      </c>
      <c r="D274" s="1292" t="s">
        <v>79</v>
      </c>
      <c r="E274" s="1258" t="s">
        <v>50</v>
      </c>
      <c r="F274" s="1260" t="s">
        <v>255</v>
      </c>
      <c r="G274" s="1260" t="s">
        <v>255</v>
      </c>
      <c r="H274" s="1258" t="s">
        <v>255</v>
      </c>
      <c r="I274" s="1258" t="s">
        <v>1758</v>
      </c>
      <c r="J274" s="1258" t="s">
        <v>1758</v>
      </c>
      <c r="K274" s="1258" t="s">
        <v>1758</v>
      </c>
      <c r="L274" s="1258"/>
    </row>
    <row r="275" spans="1:12">
      <c r="A275" s="1258">
        <f>SUBTOTAL(103,$C$7:C275)</f>
        <v>269</v>
      </c>
      <c r="B275" s="1258"/>
      <c r="C275" s="1258" t="s">
        <v>629</v>
      </c>
      <c r="D275" s="1292" t="s">
        <v>2</v>
      </c>
      <c r="E275" s="1258" t="s">
        <v>50</v>
      </c>
      <c r="F275" s="1260" t="s">
        <v>255</v>
      </c>
      <c r="G275" s="1260" t="s">
        <v>255</v>
      </c>
      <c r="H275" s="1258" t="s">
        <v>255</v>
      </c>
      <c r="I275" s="1258" t="s">
        <v>1758</v>
      </c>
      <c r="J275" s="1258" t="s">
        <v>1758</v>
      </c>
      <c r="K275" s="1258" t="s">
        <v>1758</v>
      </c>
      <c r="L275" s="1258"/>
    </row>
    <row r="276" spans="1:12">
      <c r="A276" s="1258">
        <f>SUBTOTAL(103,$C$7:C276)</f>
        <v>270</v>
      </c>
      <c r="B276" s="1258"/>
      <c r="C276" s="1258" t="s">
        <v>630</v>
      </c>
      <c r="D276" s="1292" t="s">
        <v>79</v>
      </c>
      <c r="E276" s="1258" t="s">
        <v>50</v>
      </c>
      <c r="F276" s="1260" t="s">
        <v>255</v>
      </c>
      <c r="G276" s="1260" t="s">
        <v>255</v>
      </c>
      <c r="H276" s="1258" t="s">
        <v>255</v>
      </c>
      <c r="I276" s="1258" t="s">
        <v>1758</v>
      </c>
      <c r="J276" s="1258" t="s">
        <v>1758</v>
      </c>
      <c r="K276" s="1258" t="s">
        <v>1758</v>
      </c>
      <c r="L276" s="1258"/>
    </row>
    <row r="277" spans="1:12">
      <c r="A277" s="1258">
        <f>SUBTOTAL(103,$C$7:C277)</f>
        <v>271</v>
      </c>
      <c r="B277" s="1258" t="s">
        <v>631</v>
      </c>
      <c r="C277" s="1258" t="s">
        <v>74</v>
      </c>
      <c r="D277" s="1292" t="s">
        <v>227</v>
      </c>
      <c r="E277" s="1258" t="s">
        <v>50</v>
      </c>
      <c r="F277" s="1260" t="s">
        <v>255</v>
      </c>
      <c r="G277" s="1260" t="s">
        <v>255</v>
      </c>
      <c r="H277" s="1258" t="s">
        <v>255</v>
      </c>
      <c r="I277" s="1258" t="s">
        <v>1758</v>
      </c>
      <c r="J277" s="1258" t="s">
        <v>1758</v>
      </c>
      <c r="K277" s="1258" t="s">
        <v>1758</v>
      </c>
      <c r="L277" s="1258"/>
    </row>
    <row r="278" spans="1:12">
      <c r="A278" s="1258">
        <f>SUBTOTAL(103,$C$7:C278)</f>
        <v>272</v>
      </c>
      <c r="B278" s="1258"/>
      <c r="C278" s="1258" t="s">
        <v>206</v>
      </c>
      <c r="D278" s="1292" t="s">
        <v>49</v>
      </c>
      <c r="E278" s="1258" t="s">
        <v>50</v>
      </c>
      <c r="F278" s="1260" t="s">
        <v>255</v>
      </c>
      <c r="G278" s="1260" t="s">
        <v>255</v>
      </c>
      <c r="H278" s="1258" t="s">
        <v>255</v>
      </c>
      <c r="I278" s="1258"/>
      <c r="J278" s="1261" t="s">
        <v>1543</v>
      </c>
      <c r="K278" s="1258"/>
      <c r="L278" s="1258"/>
    </row>
    <row r="279" spans="1:12">
      <c r="A279" s="1258">
        <f>SUBTOTAL(103,$C$7:C279)</f>
        <v>273</v>
      </c>
      <c r="B279" s="1258"/>
      <c r="C279" s="1258" t="s">
        <v>207</v>
      </c>
      <c r="D279" s="1292" t="s">
        <v>79</v>
      </c>
      <c r="E279" s="1258" t="s">
        <v>50</v>
      </c>
      <c r="F279" s="1260" t="s">
        <v>255</v>
      </c>
      <c r="G279" s="1260" t="s">
        <v>255</v>
      </c>
      <c r="H279" s="1258" t="s">
        <v>255</v>
      </c>
      <c r="I279" s="1258" t="s">
        <v>1758</v>
      </c>
      <c r="J279" s="1258" t="s">
        <v>1758</v>
      </c>
      <c r="K279" s="1258"/>
      <c r="L279" s="1258"/>
    </row>
    <row r="280" spans="1:12">
      <c r="A280" s="1258">
        <f>SUBTOTAL(103,$C$7:C280)</f>
        <v>274</v>
      </c>
      <c r="B280" s="1258"/>
      <c r="C280" s="1258" t="s">
        <v>5</v>
      </c>
      <c r="D280" s="1292" t="s">
        <v>2</v>
      </c>
      <c r="E280" s="1258" t="s">
        <v>50</v>
      </c>
      <c r="F280" s="1260" t="s">
        <v>255</v>
      </c>
      <c r="G280" s="1260" t="s">
        <v>255</v>
      </c>
      <c r="H280" s="1258" t="s">
        <v>255</v>
      </c>
      <c r="I280" s="1258" t="s">
        <v>1758</v>
      </c>
      <c r="J280" s="1258" t="s">
        <v>1758</v>
      </c>
      <c r="K280" s="1258"/>
      <c r="L280" s="1258"/>
    </row>
    <row r="281" spans="1:12">
      <c r="A281" s="1258">
        <f>SUBTOTAL(103,$C$7:C281)</f>
        <v>275</v>
      </c>
      <c r="B281" s="1258"/>
      <c r="C281" s="1258" t="s">
        <v>6</v>
      </c>
      <c r="D281" s="1292" t="s">
        <v>79</v>
      </c>
      <c r="E281" s="1258" t="s">
        <v>50</v>
      </c>
      <c r="F281" s="1260" t="s">
        <v>255</v>
      </c>
      <c r="G281" s="1260" t="s">
        <v>255</v>
      </c>
      <c r="H281" s="1258" t="s">
        <v>255</v>
      </c>
      <c r="I281" s="1258" t="s">
        <v>1758</v>
      </c>
      <c r="J281" s="1258" t="s">
        <v>1758</v>
      </c>
      <c r="K281" s="1258"/>
      <c r="L281" s="1258"/>
    </row>
    <row r="282" spans="1:12">
      <c r="A282" s="1258">
        <f>SUBTOTAL(103,$C$7:C282)</f>
        <v>276</v>
      </c>
      <c r="B282" s="1258"/>
      <c r="C282" s="1258" t="s">
        <v>632</v>
      </c>
      <c r="D282" s="1292" t="s">
        <v>49</v>
      </c>
      <c r="E282" s="1258" t="s">
        <v>50</v>
      </c>
      <c r="F282" s="1260" t="s">
        <v>255</v>
      </c>
      <c r="G282" s="1260" t="s">
        <v>255</v>
      </c>
      <c r="H282" s="1258" t="s">
        <v>255</v>
      </c>
      <c r="I282" s="1258" t="s">
        <v>1758</v>
      </c>
      <c r="J282" s="1258" t="s">
        <v>1758</v>
      </c>
      <c r="K282" s="1258"/>
      <c r="L282" s="1258"/>
    </row>
    <row r="283" spans="1:12">
      <c r="A283" s="1258">
        <f>SUBTOTAL(103,$C$7:C283)</f>
        <v>277</v>
      </c>
      <c r="B283" s="1258"/>
      <c r="C283" s="1258" t="s">
        <v>633</v>
      </c>
      <c r="D283" s="1292" t="s">
        <v>49</v>
      </c>
      <c r="E283" s="1258" t="s">
        <v>50</v>
      </c>
      <c r="F283" s="1260" t="s">
        <v>255</v>
      </c>
      <c r="G283" s="1260" t="s">
        <v>255</v>
      </c>
      <c r="H283" s="1258" t="s">
        <v>255</v>
      </c>
      <c r="I283" s="1258" t="s">
        <v>1758</v>
      </c>
      <c r="J283" s="1258" t="s">
        <v>1758</v>
      </c>
      <c r="K283" s="1258"/>
      <c r="L283" s="1258"/>
    </row>
    <row r="284" spans="1:12">
      <c r="A284" s="1258">
        <f>SUBTOTAL(103,$C$7:C284)</f>
        <v>278</v>
      </c>
      <c r="B284" s="1258"/>
      <c r="C284" s="1258" t="s">
        <v>634</v>
      </c>
      <c r="D284" s="1292" t="s">
        <v>2</v>
      </c>
      <c r="E284" s="1258" t="s">
        <v>50</v>
      </c>
      <c r="F284" s="1260" t="s">
        <v>255</v>
      </c>
      <c r="G284" s="1260" t="s">
        <v>255</v>
      </c>
      <c r="H284" s="1258" t="s">
        <v>255</v>
      </c>
      <c r="I284" s="1258"/>
      <c r="J284" s="1258" t="s">
        <v>1758</v>
      </c>
      <c r="K284" s="1258"/>
      <c r="L284" s="1258"/>
    </row>
    <row r="285" spans="1:12">
      <c r="A285" s="1258">
        <f>SUBTOTAL(103,$C$7:C285)</f>
        <v>279</v>
      </c>
      <c r="B285" s="1258"/>
      <c r="C285" s="1258" t="s">
        <v>635</v>
      </c>
      <c r="D285" s="1292" t="s">
        <v>154</v>
      </c>
      <c r="E285" s="1258" t="s">
        <v>50</v>
      </c>
      <c r="F285" s="1260" t="s">
        <v>255</v>
      </c>
      <c r="G285" s="1260" t="s">
        <v>255</v>
      </c>
      <c r="H285" s="1258" t="s">
        <v>255</v>
      </c>
      <c r="I285" s="1258"/>
      <c r="J285" s="1261" t="s">
        <v>1543</v>
      </c>
      <c r="K285" s="1258"/>
      <c r="L285" s="1258"/>
    </row>
    <row r="286" spans="1:12">
      <c r="A286" s="1258">
        <f>SUBTOTAL(103,$C$7:C286)</f>
        <v>280</v>
      </c>
      <c r="B286" s="1258"/>
      <c r="C286" s="1258" t="s">
        <v>636</v>
      </c>
      <c r="D286" s="1292" t="s">
        <v>49</v>
      </c>
      <c r="E286" s="1258" t="s">
        <v>50</v>
      </c>
      <c r="F286" s="1260" t="s">
        <v>255</v>
      </c>
      <c r="G286" s="1260" t="s">
        <v>255</v>
      </c>
      <c r="H286" s="1258" t="s">
        <v>255</v>
      </c>
      <c r="I286" s="1258"/>
      <c r="J286" s="1392" t="s">
        <v>1758</v>
      </c>
      <c r="K286" s="1258"/>
      <c r="L286" s="1258"/>
    </row>
    <row r="287" spans="1:12">
      <c r="A287" s="1258">
        <f>SUBTOTAL(103,$C$7:C287)</f>
        <v>281</v>
      </c>
      <c r="B287" s="1258"/>
      <c r="C287" s="1258" t="s">
        <v>637</v>
      </c>
      <c r="D287" s="1292" t="s">
        <v>2</v>
      </c>
      <c r="E287" s="1258" t="s">
        <v>50</v>
      </c>
      <c r="F287" s="1260" t="s">
        <v>255</v>
      </c>
      <c r="G287" s="1260" t="s">
        <v>255</v>
      </c>
      <c r="H287" s="1258" t="s">
        <v>255</v>
      </c>
      <c r="I287" s="1258"/>
      <c r="J287" s="1392" t="s">
        <v>1758</v>
      </c>
      <c r="K287" s="1258"/>
      <c r="L287" s="1258"/>
    </row>
    <row r="288" spans="1:12">
      <c r="A288" s="1258">
        <f>SUBTOTAL(103,$C$7:C288)</f>
        <v>282</v>
      </c>
      <c r="B288" s="1258"/>
      <c r="C288" s="1258" t="s">
        <v>638</v>
      </c>
      <c r="D288" s="1292" t="s">
        <v>49</v>
      </c>
      <c r="E288" s="1258" t="s">
        <v>50</v>
      </c>
      <c r="F288" s="1260" t="s">
        <v>255</v>
      </c>
      <c r="G288" s="1260" t="s">
        <v>255</v>
      </c>
      <c r="H288" s="1258" t="s">
        <v>255</v>
      </c>
      <c r="I288" s="1258"/>
      <c r="J288" s="1261" t="s">
        <v>1543</v>
      </c>
      <c r="K288" s="1258"/>
      <c r="L288" s="1258"/>
    </row>
    <row r="289" spans="1:12">
      <c r="A289" s="1258">
        <f>SUBTOTAL(103,$C$7:C289)</f>
        <v>283</v>
      </c>
      <c r="B289" s="1258" t="s">
        <v>639</v>
      </c>
      <c r="C289" s="1258" t="s">
        <v>640</v>
      </c>
      <c r="D289" s="1292" t="s">
        <v>211</v>
      </c>
      <c r="E289" s="1258" t="s">
        <v>50</v>
      </c>
      <c r="F289" s="1260" t="s">
        <v>255</v>
      </c>
      <c r="G289" s="1260" t="s">
        <v>255</v>
      </c>
      <c r="H289" s="1258" t="s">
        <v>255</v>
      </c>
      <c r="I289" s="1258"/>
      <c r="J289" s="1261" t="s">
        <v>1543</v>
      </c>
      <c r="K289" s="1258"/>
      <c r="L289" s="1258"/>
    </row>
    <row r="290" spans="1:12">
      <c r="A290" s="1258">
        <f>SUBTOTAL(103,$C$7:C290)</f>
        <v>284</v>
      </c>
      <c r="B290" s="1258" t="s">
        <v>641</v>
      </c>
      <c r="C290" s="1258" t="s">
        <v>75</v>
      </c>
      <c r="D290" s="1292" t="s">
        <v>211</v>
      </c>
      <c r="E290" s="1258" t="s">
        <v>50</v>
      </c>
      <c r="F290" s="1260" t="s">
        <v>255</v>
      </c>
      <c r="G290" s="1260" t="s">
        <v>255</v>
      </c>
      <c r="H290" s="1258" t="s">
        <v>255</v>
      </c>
      <c r="I290" s="1258"/>
      <c r="J290" s="1261" t="s">
        <v>1543</v>
      </c>
      <c r="K290" s="1258"/>
      <c r="L290" s="1258"/>
    </row>
    <row r="291" spans="1:12">
      <c r="A291" s="1258">
        <f>SUBTOTAL(103,$C$7:C291)</f>
        <v>285</v>
      </c>
      <c r="B291" s="1258"/>
      <c r="C291" s="1258" t="s">
        <v>76</v>
      </c>
      <c r="D291" s="1292" t="s">
        <v>49</v>
      </c>
      <c r="E291" s="1258" t="s">
        <v>50</v>
      </c>
      <c r="F291" s="1260" t="s">
        <v>255</v>
      </c>
      <c r="G291" s="1260" t="s">
        <v>255</v>
      </c>
      <c r="H291" s="1258" t="s">
        <v>255</v>
      </c>
      <c r="I291" s="1258"/>
      <c r="J291" s="1261" t="s">
        <v>1543</v>
      </c>
      <c r="K291" s="1258"/>
      <c r="L291" s="1258"/>
    </row>
    <row r="292" spans="1:12">
      <c r="A292" s="1258">
        <f>SUBTOTAL(103,$C$7:C292)</f>
        <v>286</v>
      </c>
      <c r="B292" s="1258" t="s">
        <v>642</v>
      </c>
      <c r="C292" s="1258" t="s">
        <v>77</v>
      </c>
      <c r="D292" s="1292" t="s">
        <v>184</v>
      </c>
      <c r="E292" s="1258" t="s">
        <v>50</v>
      </c>
      <c r="F292" s="1260" t="s">
        <v>255</v>
      </c>
      <c r="G292" s="1260" t="s">
        <v>255</v>
      </c>
      <c r="H292" s="1258" t="s">
        <v>255</v>
      </c>
      <c r="I292" s="1258"/>
      <c r="J292" s="1261" t="s">
        <v>1543</v>
      </c>
      <c r="K292" s="1258"/>
      <c r="L292" s="1258"/>
    </row>
    <row r="293" spans="1:12">
      <c r="A293" s="1258">
        <f>SUBTOTAL(103,$C$7:C293)</f>
        <v>287</v>
      </c>
      <c r="B293" s="1258"/>
      <c r="C293" s="1258" t="s">
        <v>171</v>
      </c>
      <c r="D293" s="1292" t="s">
        <v>2</v>
      </c>
      <c r="E293" s="1258" t="s">
        <v>50</v>
      </c>
      <c r="F293" s="1260" t="s">
        <v>255</v>
      </c>
      <c r="G293" s="1260" t="s">
        <v>255</v>
      </c>
      <c r="H293" s="1258" t="s">
        <v>255</v>
      </c>
      <c r="I293" s="1258"/>
      <c r="J293" s="1258"/>
      <c r="K293" s="1258"/>
      <c r="L293" s="1258"/>
    </row>
    <row r="294" spans="1:12">
      <c r="A294" s="1258">
        <f>SUBTOTAL(103,$C$7:C294)</f>
        <v>288</v>
      </c>
      <c r="B294" s="1258"/>
      <c r="C294" s="1258" t="s">
        <v>172</v>
      </c>
      <c r="D294" s="1292" t="s">
        <v>49</v>
      </c>
      <c r="E294" s="1258" t="s">
        <v>50</v>
      </c>
      <c r="F294" s="1260" t="s">
        <v>255</v>
      </c>
      <c r="G294" s="1260" t="s">
        <v>255</v>
      </c>
      <c r="H294" s="1258" t="s">
        <v>255</v>
      </c>
      <c r="I294" s="1258"/>
      <c r="J294" s="1258"/>
      <c r="K294" s="1258"/>
      <c r="L294" s="1258"/>
    </row>
    <row r="295" spans="1:12">
      <c r="A295" s="1258">
        <f>SUBTOTAL(103,$C$7:C295)</f>
        <v>289</v>
      </c>
      <c r="B295" s="1258"/>
      <c r="C295" s="1258" t="s">
        <v>1790</v>
      </c>
      <c r="D295" s="1292" t="s">
        <v>211</v>
      </c>
      <c r="E295" s="1258" t="s">
        <v>50</v>
      </c>
      <c r="F295" s="1260" t="s">
        <v>255</v>
      </c>
      <c r="G295" s="1260" t="s">
        <v>255</v>
      </c>
      <c r="H295" s="1258" t="s">
        <v>255</v>
      </c>
      <c r="I295" s="1258"/>
      <c r="J295" s="1258"/>
      <c r="K295" s="1258"/>
      <c r="L295" s="1258"/>
    </row>
    <row r="296" spans="1:12">
      <c r="A296" s="1258">
        <f>SUBTOTAL(103,$C$7:C296)</f>
        <v>290</v>
      </c>
      <c r="B296" s="1258" t="s">
        <v>643</v>
      </c>
      <c r="C296" s="1258" t="s">
        <v>78</v>
      </c>
      <c r="D296" s="1292" t="s">
        <v>197</v>
      </c>
      <c r="E296" s="1258" t="s">
        <v>50</v>
      </c>
      <c r="F296" s="1260" t="s">
        <v>255</v>
      </c>
      <c r="G296" s="1260" t="s">
        <v>255</v>
      </c>
      <c r="H296" s="1258" t="s">
        <v>255</v>
      </c>
      <c r="I296" s="1258"/>
      <c r="J296" s="1258"/>
      <c r="K296" s="1258"/>
      <c r="L296" s="1258"/>
    </row>
    <row r="297" spans="1:12">
      <c r="A297" s="1258">
        <f>SUBTOTAL(103,$C$7:C297)</f>
        <v>291</v>
      </c>
      <c r="B297" s="1258"/>
      <c r="C297" s="1258" t="s">
        <v>644</v>
      </c>
      <c r="D297" s="1292" t="s">
        <v>154</v>
      </c>
      <c r="E297" s="1258" t="s">
        <v>50</v>
      </c>
      <c r="F297" s="1260" t="s">
        <v>255</v>
      </c>
      <c r="G297" s="1260" t="s">
        <v>255</v>
      </c>
      <c r="H297" s="1258" t="s">
        <v>255</v>
      </c>
      <c r="I297" s="1258"/>
      <c r="J297" s="1392" t="s">
        <v>1758</v>
      </c>
      <c r="K297" s="1258"/>
      <c r="L297" s="1258"/>
    </row>
    <row r="298" spans="1:12">
      <c r="A298" s="1258">
        <f>SUBTOTAL(103,$C$7:C298)</f>
        <v>292</v>
      </c>
      <c r="B298" s="1258"/>
      <c r="C298" s="1258" t="s">
        <v>645</v>
      </c>
      <c r="D298" s="1292" t="s">
        <v>79</v>
      </c>
      <c r="E298" s="1258" t="s">
        <v>50</v>
      </c>
      <c r="F298" s="1260" t="s">
        <v>255</v>
      </c>
      <c r="G298" s="1260" t="s">
        <v>255</v>
      </c>
      <c r="H298" s="1258" t="s">
        <v>255</v>
      </c>
      <c r="I298" s="1258"/>
      <c r="J298" s="1258"/>
      <c r="K298" s="1258"/>
      <c r="L298" s="1258"/>
    </row>
    <row r="299" spans="1:12">
      <c r="A299" s="1258">
        <f>SUBTOTAL(103,$C$7:C299)</f>
        <v>293</v>
      </c>
      <c r="B299" s="1258"/>
      <c r="C299" s="1258" t="s">
        <v>646</v>
      </c>
      <c r="D299" s="1292" t="s">
        <v>154</v>
      </c>
      <c r="E299" s="1258" t="s">
        <v>50</v>
      </c>
      <c r="F299" s="1260" t="s">
        <v>255</v>
      </c>
      <c r="G299" s="1260" t="s">
        <v>255</v>
      </c>
      <c r="H299" s="1258" t="s">
        <v>255</v>
      </c>
      <c r="I299" s="1258"/>
      <c r="J299" s="1258"/>
      <c r="K299" s="1258"/>
      <c r="L299" s="1258"/>
    </row>
    <row r="300" spans="1:12">
      <c r="A300" s="1258">
        <f>SUBTOTAL(103,$C$7:C300)</f>
        <v>294</v>
      </c>
      <c r="B300" s="1258"/>
      <c r="C300" s="1258" t="s">
        <v>647</v>
      </c>
      <c r="D300" s="1292" t="s">
        <v>3</v>
      </c>
      <c r="E300" s="1258" t="s">
        <v>50</v>
      </c>
      <c r="F300" s="1260" t="s">
        <v>255</v>
      </c>
      <c r="G300" s="1260" t="s">
        <v>255</v>
      </c>
      <c r="H300" s="1258" t="s">
        <v>255</v>
      </c>
      <c r="I300" s="1258"/>
      <c r="J300" s="1258"/>
      <c r="K300" s="1258"/>
      <c r="L300" s="1258"/>
    </row>
    <row r="301" spans="1:12">
      <c r="A301" s="1258">
        <f>SUBTOTAL(103,$C$7:C301)</f>
        <v>295</v>
      </c>
      <c r="B301" s="1258"/>
      <c r="C301" s="1258" t="s">
        <v>1791</v>
      </c>
      <c r="D301" s="1292" t="s">
        <v>173</v>
      </c>
      <c r="E301" s="1258" t="s">
        <v>50</v>
      </c>
      <c r="F301" s="1260" t="s">
        <v>255</v>
      </c>
      <c r="G301" s="1260" t="s">
        <v>255</v>
      </c>
      <c r="H301" s="1258" t="s">
        <v>255</v>
      </c>
      <c r="I301" s="1258"/>
      <c r="J301" s="1258"/>
      <c r="K301" s="1258"/>
      <c r="L301" s="1258"/>
    </row>
    <row r="302" spans="1:12">
      <c r="A302" s="1258">
        <f>SUBTOTAL(103,$C$7:C302)</f>
        <v>296</v>
      </c>
      <c r="B302" s="1258"/>
      <c r="C302" s="1258" t="s">
        <v>649</v>
      </c>
      <c r="D302" s="1292" t="s">
        <v>2</v>
      </c>
      <c r="E302" s="1258" t="s">
        <v>50</v>
      </c>
      <c r="F302" s="1260" t="s">
        <v>255</v>
      </c>
      <c r="G302" s="1260" t="s">
        <v>255</v>
      </c>
      <c r="H302" s="1258" t="s">
        <v>255</v>
      </c>
      <c r="I302" s="1258"/>
      <c r="J302" s="1258"/>
      <c r="K302" s="1258"/>
      <c r="L302" s="1258"/>
    </row>
    <row r="303" spans="1:12">
      <c r="A303" s="1258">
        <f>SUBTOTAL(103,$C$7:C303)</f>
        <v>297</v>
      </c>
      <c r="B303" s="1258"/>
      <c r="C303" s="1258" t="s">
        <v>650</v>
      </c>
      <c r="D303" s="1292" t="s">
        <v>3</v>
      </c>
      <c r="E303" s="1258" t="s">
        <v>50</v>
      </c>
      <c r="F303" s="1260" t="s">
        <v>255</v>
      </c>
      <c r="G303" s="1260" t="s">
        <v>255</v>
      </c>
      <c r="H303" s="1258" t="s">
        <v>255</v>
      </c>
      <c r="I303" s="1258"/>
      <c r="J303" s="1258"/>
      <c r="K303" s="1258"/>
      <c r="L303" s="1258"/>
    </row>
    <row r="304" spans="1:12">
      <c r="A304" s="1258">
        <f>SUBTOTAL(103,$C$7:C304)</f>
        <v>298</v>
      </c>
      <c r="B304" s="1258"/>
      <c r="C304" s="1258" t="s">
        <v>651</v>
      </c>
      <c r="D304" s="1292" t="s">
        <v>49</v>
      </c>
      <c r="E304" s="1258" t="s">
        <v>50</v>
      </c>
      <c r="F304" s="1260" t="s">
        <v>255</v>
      </c>
      <c r="G304" s="1260" t="s">
        <v>255</v>
      </c>
      <c r="H304" s="1258" t="s">
        <v>255</v>
      </c>
      <c r="I304" s="1258"/>
      <c r="J304" s="1258"/>
      <c r="K304" s="1258"/>
      <c r="L304" s="1258"/>
    </row>
    <row r="305" spans="1:12">
      <c r="A305" s="1258">
        <f>SUBTOTAL(103,$C$7:C305)</f>
        <v>299</v>
      </c>
      <c r="B305" s="1258" t="s">
        <v>652</v>
      </c>
      <c r="C305" s="1258" t="s">
        <v>7</v>
      </c>
      <c r="D305" s="1292" t="s">
        <v>227</v>
      </c>
      <c r="E305" s="1258" t="s">
        <v>50</v>
      </c>
      <c r="F305" s="1260" t="s">
        <v>255</v>
      </c>
      <c r="G305" s="1260" t="s">
        <v>255</v>
      </c>
      <c r="H305" s="1258" t="s">
        <v>255</v>
      </c>
      <c r="I305" s="1258"/>
      <c r="J305" s="1261" t="s">
        <v>1543</v>
      </c>
      <c r="K305" s="1258"/>
      <c r="L305" s="1258"/>
    </row>
    <row r="306" spans="1:12">
      <c r="A306" s="1258">
        <f>SUBTOTAL(103,$C$7:C306)</f>
        <v>300</v>
      </c>
      <c r="B306" s="1258"/>
      <c r="C306" s="1258" t="s">
        <v>1240</v>
      </c>
      <c r="D306" s="1292" t="s">
        <v>2</v>
      </c>
      <c r="E306" s="1258" t="s">
        <v>50</v>
      </c>
      <c r="F306" s="1260" t="s">
        <v>255</v>
      </c>
      <c r="G306" s="1260" t="s">
        <v>255</v>
      </c>
      <c r="H306" s="1258" t="s">
        <v>255</v>
      </c>
      <c r="I306" s="1258"/>
      <c r="J306" s="1258" t="s">
        <v>1758</v>
      </c>
      <c r="K306" s="1258"/>
      <c r="L306" s="1258"/>
    </row>
    <row r="307" spans="1:12">
      <c r="A307" s="1258">
        <f>SUBTOTAL(103,$C$7:C307)</f>
        <v>301</v>
      </c>
      <c r="B307" s="1258"/>
      <c r="C307" s="1258" t="s">
        <v>1242</v>
      </c>
      <c r="D307" s="1292" t="s">
        <v>2</v>
      </c>
      <c r="E307" s="1258" t="s">
        <v>50</v>
      </c>
      <c r="F307" s="1260" t="s">
        <v>255</v>
      </c>
      <c r="G307" s="1260" t="s">
        <v>255</v>
      </c>
      <c r="H307" s="1258" t="s">
        <v>255</v>
      </c>
      <c r="I307" s="1258" t="s">
        <v>1758</v>
      </c>
      <c r="J307" s="1258" t="s">
        <v>1758</v>
      </c>
      <c r="K307" s="1258"/>
      <c r="L307" s="1258"/>
    </row>
    <row r="308" spans="1:12">
      <c r="A308" s="1258">
        <f>SUBTOTAL(103,$C$7:C308)</f>
        <v>302</v>
      </c>
      <c r="B308" s="1258"/>
      <c r="C308" s="1258" t="s">
        <v>1243</v>
      </c>
      <c r="D308" s="1292" t="s">
        <v>2</v>
      </c>
      <c r="E308" s="1258" t="s">
        <v>50</v>
      </c>
      <c r="F308" s="1260" t="s">
        <v>255</v>
      </c>
      <c r="G308" s="1260" t="s">
        <v>255</v>
      </c>
      <c r="H308" s="1258" t="s">
        <v>255</v>
      </c>
      <c r="I308" s="1258"/>
      <c r="J308" s="1261" t="s">
        <v>1543</v>
      </c>
      <c r="K308" s="1258"/>
      <c r="L308" s="1258"/>
    </row>
    <row r="309" spans="1:12">
      <c r="A309" s="1258">
        <f>SUBTOTAL(103,$C$7:C309)</f>
        <v>303</v>
      </c>
      <c r="B309" s="1258"/>
      <c r="C309" s="1258" t="s">
        <v>1244</v>
      </c>
      <c r="D309" s="1292" t="s">
        <v>3</v>
      </c>
      <c r="E309" s="1258" t="s">
        <v>50</v>
      </c>
      <c r="F309" s="1260" t="s">
        <v>255</v>
      </c>
      <c r="G309" s="1260" t="s">
        <v>255</v>
      </c>
      <c r="H309" s="1258" t="s">
        <v>255</v>
      </c>
      <c r="I309" s="1258"/>
      <c r="J309" s="1261" t="s">
        <v>1543</v>
      </c>
      <c r="K309" s="1258"/>
      <c r="L309" s="1258"/>
    </row>
    <row r="310" spans="1:12">
      <c r="A310" s="1258">
        <f>SUBTOTAL(103,$C$7:C310)</f>
        <v>304</v>
      </c>
      <c r="B310" s="1258"/>
      <c r="C310" s="1258" t="s">
        <v>1245</v>
      </c>
      <c r="D310" s="1292" t="s">
        <v>3</v>
      </c>
      <c r="E310" s="1258" t="s">
        <v>50</v>
      </c>
      <c r="F310" s="1260" t="s">
        <v>255</v>
      </c>
      <c r="G310" s="1260" t="s">
        <v>255</v>
      </c>
      <c r="H310" s="1258" t="s">
        <v>255</v>
      </c>
      <c r="I310" s="1258"/>
      <c r="J310" s="1258" t="s">
        <v>1758</v>
      </c>
      <c r="K310" s="1258"/>
      <c r="L310" s="1258"/>
    </row>
    <row r="311" spans="1:12">
      <c r="A311" s="1258">
        <f>SUBTOTAL(103,$C$7:C311)</f>
        <v>305</v>
      </c>
      <c r="B311" s="1258" t="s">
        <v>1270</v>
      </c>
      <c r="C311" s="1258" t="s">
        <v>1246</v>
      </c>
      <c r="D311" s="1292" t="s">
        <v>211</v>
      </c>
      <c r="E311" s="1258" t="s">
        <v>50</v>
      </c>
      <c r="F311" s="1260" t="s">
        <v>255</v>
      </c>
      <c r="G311" s="1260" t="s">
        <v>255</v>
      </c>
      <c r="H311" s="1258" t="s">
        <v>255</v>
      </c>
      <c r="I311" s="1258" t="s">
        <v>1758</v>
      </c>
      <c r="J311" s="1261" t="s">
        <v>1543</v>
      </c>
      <c r="K311" s="1258"/>
      <c r="L311" s="1258" t="s">
        <v>1248</v>
      </c>
    </row>
    <row r="312" spans="1:12">
      <c r="A312" s="1258">
        <f>SUBTOTAL(103,$C$7:C312)</f>
        <v>306</v>
      </c>
      <c r="B312" s="1258" t="s">
        <v>1271</v>
      </c>
      <c r="C312" s="1258" t="s">
        <v>1247</v>
      </c>
      <c r="D312" s="1292" t="s">
        <v>403</v>
      </c>
      <c r="E312" s="1258" t="s">
        <v>50</v>
      </c>
      <c r="F312" s="1260" t="s">
        <v>255</v>
      </c>
      <c r="G312" s="1260" t="s">
        <v>255</v>
      </c>
      <c r="H312" s="1258" t="s">
        <v>255</v>
      </c>
      <c r="I312" s="1258"/>
      <c r="J312" s="1302" t="s">
        <v>311</v>
      </c>
      <c r="K312" s="1258"/>
      <c r="L312" s="125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0" priority="1"/>
  </conditionalFormatting>
  <conditionalFormatting sqref="C4:C312">
    <cfRule type="duplicateValues" dxfId="159" priority="21"/>
    <cfRule type="duplicateValues" dxfId="158" priority="22"/>
    <cfRule type="duplicateValues" dxfId="157" priority="23"/>
  </conditionalFormatting>
  <conditionalFormatting sqref="C6:C312">
    <cfRule type="duplicateValues" dxfId="156" priority="17"/>
    <cfRule type="duplicateValues" dxfId="155" priority="18"/>
    <cfRule type="duplicateValues" dxfId="154" priority="19"/>
    <cfRule type="duplicateValues" dxfId="153" priority="20"/>
  </conditionalFormatting>
  <conditionalFormatting sqref="C240:C243">
    <cfRule type="duplicateValues" dxfId="152" priority="6"/>
    <cfRule type="duplicateValues" dxfId="151" priority="7"/>
    <cfRule type="duplicateValues" dxfId="150" priority="8"/>
    <cfRule type="duplicateValues" dxfId="149" priority="9"/>
    <cfRule type="duplicateValues" dxfId="148" priority="10"/>
    <cfRule type="duplicateValues" dxfId="147" priority="11"/>
    <cfRule type="duplicateValues" dxfId="146" priority="12"/>
  </conditionalFormatting>
  <conditionalFormatting sqref="C301">
    <cfRule type="duplicateValues" dxfId="145" priority="13"/>
    <cfRule type="duplicateValues" dxfId="144" priority="14"/>
    <cfRule type="duplicateValues" dxfId="143" priority="15"/>
    <cfRule type="duplicateValues" dxfId="142" priority="16"/>
  </conditionalFormatting>
  <conditionalFormatting sqref="C312">
    <cfRule type="duplicateValues" dxfId="141" priority="2"/>
    <cfRule type="duplicateValues" dxfId="140" priority="3"/>
    <cfRule type="duplicateValues" dxfId="139" priority="4"/>
    <cfRule type="duplicateValues" dxfId="138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abSelected="1" workbookViewId="0">
      <selection activeCell="A3" sqref="A3:H3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60" t="s">
        <v>120</v>
      </c>
      <c r="B1" s="1561"/>
      <c r="C1" s="1561"/>
      <c r="D1" s="1561"/>
      <c r="E1" s="1561"/>
      <c r="F1" s="1561"/>
      <c r="G1" s="1561"/>
      <c r="H1" s="1561"/>
      <c r="I1" s="1562"/>
    </row>
    <row r="2" spans="1:9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26"/>
    </row>
    <row r="3" spans="1:9" ht="16" thickBot="1">
      <c r="A3" s="1627" t="s">
        <v>1765</v>
      </c>
      <c r="B3" s="1628"/>
      <c r="C3" s="1628"/>
      <c r="D3" s="1628"/>
      <c r="E3" s="1628"/>
      <c r="F3" s="1628"/>
      <c r="G3" s="1628"/>
      <c r="H3" s="1628"/>
      <c r="I3" s="66" t="str">
        <f>TA413_PBNTL!M1</f>
        <v>23.06.2026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279" t="s">
        <v>1252</v>
      </c>
      <c r="D5" s="1280" t="str">
        <f>VLOOKUP(C5,Erection!$C$5:$D$307,2,0)</f>
        <v>DA+0</v>
      </c>
      <c r="E5" s="1281">
        <v>46157</v>
      </c>
      <c r="F5" s="1279" t="s">
        <v>1766</v>
      </c>
      <c r="G5" s="1279" t="s">
        <v>1767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1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6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1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6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1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6">
        <v>46161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001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6">
        <v>46161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001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6">
        <v>46161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001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6">
        <v>46161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001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6">
        <v>46161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001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6">
        <v>46161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001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6">
        <v>46161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001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6">
        <v>46161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001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90">
        <v>46162</v>
      </c>
      <c r="F22" s="1285" t="s">
        <v>1766</v>
      </c>
      <c r="G22" s="1285" t="s">
        <v>1769</v>
      </c>
      <c r="H22" s="1285" t="s">
        <v>1150</v>
      </c>
      <c r="I22" s="1286"/>
    </row>
    <row r="23" spans="1:9">
      <c r="A23" s="1001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90">
        <v>46162</v>
      </c>
      <c r="F23" s="1285" t="s">
        <v>1766</v>
      </c>
      <c r="G23" s="1285" t="s">
        <v>1769</v>
      </c>
      <c r="H23" s="1285" t="s">
        <v>1150</v>
      </c>
      <c r="I23" s="1286"/>
    </row>
    <row r="24" spans="1:9">
      <c r="A24" s="1001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90">
        <v>46162</v>
      </c>
      <c r="F24" s="1285" t="s">
        <v>1766</v>
      </c>
      <c r="G24" s="1285" t="s">
        <v>1769</v>
      </c>
      <c r="H24" s="1285" t="s">
        <v>1150</v>
      </c>
      <c r="I24" s="1286"/>
    </row>
    <row r="25" spans="1:9">
      <c r="A25" s="1001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90">
        <v>46162</v>
      </c>
      <c r="F25" s="1285" t="s">
        <v>1766</v>
      </c>
      <c r="G25" s="1285" t="s">
        <v>1769</v>
      </c>
      <c r="H25" s="1285" t="s">
        <v>1150</v>
      </c>
      <c r="I25" s="1286"/>
    </row>
    <row r="26" spans="1:9">
      <c r="A26" s="1001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90">
        <v>46162</v>
      </c>
      <c r="F26" s="1285" t="s">
        <v>1766</v>
      </c>
      <c r="G26" s="1285" t="s">
        <v>1769</v>
      </c>
      <c r="H26" s="1285" t="s">
        <v>1150</v>
      </c>
      <c r="I26" s="1286"/>
    </row>
    <row r="27" spans="1:9">
      <c r="A27" s="1001">
        <f t="shared" si="0"/>
        <v>23</v>
      </c>
      <c r="B27" s="10">
        <v>23</v>
      </c>
      <c r="C27" s="1289" t="s">
        <v>448</v>
      </c>
      <c r="D27" s="65" t="str">
        <f>VLOOKUP(C27,Erection!$C$5:$D$307,2,0)</f>
        <v>DA+9</v>
      </c>
      <c r="E27" s="1290">
        <v>46162</v>
      </c>
      <c r="F27" s="1285" t="s">
        <v>1766</v>
      </c>
      <c r="G27" s="1285" t="s">
        <v>1769</v>
      </c>
      <c r="H27" s="1285" t="s">
        <v>1150</v>
      </c>
      <c r="I27" s="1286"/>
    </row>
    <row r="28" spans="1:9">
      <c r="A28" s="1001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90">
        <v>46162</v>
      </c>
      <c r="F28" s="1285" t="s">
        <v>1766</v>
      </c>
      <c r="G28" s="1285" t="s">
        <v>1769</v>
      </c>
      <c r="H28" s="1285" t="s">
        <v>1150</v>
      </c>
      <c r="I28" s="1286"/>
    </row>
    <row r="29" spans="1:9">
      <c r="A29" s="1001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90">
        <v>46162</v>
      </c>
      <c r="F29" s="1285" t="s">
        <v>1766</v>
      </c>
      <c r="G29" s="1285" t="s">
        <v>1769</v>
      </c>
      <c r="H29" s="1285" t="s">
        <v>1150</v>
      </c>
      <c r="I29" s="1286"/>
    </row>
    <row r="30" spans="1:9">
      <c r="A30" s="1001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1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1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1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1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1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1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1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1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1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1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1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1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1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1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1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1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1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1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1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7"/>
    </row>
    <row r="50" spans="1:9">
      <c r="A50" s="1001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7"/>
    </row>
    <row r="51" spans="1:9">
      <c r="A51" s="1001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7"/>
    </row>
    <row r="52" spans="1:9">
      <c r="A52" s="1001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7"/>
    </row>
    <row r="53" spans="1:9">
      <c r="A53" s="1001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7"/>
    </row>
    <row r="54" spans="1:9">
      <c r="A54" s="1001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7"/>
    </row>
    <row r="55" spans="1:9">
      <c r="A55" s="1001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7"/>
    </row>
    <row r="56" spans="1:9">
      <c r="A56" s="1001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7"/>
    </row>
    <row r="57" spans="1:9">
      <c r="A57" s="1001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001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001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001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001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001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7"/>
    </row>
    <row r="63" spans="1:9">
      <c r="A63" s="1001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7"/>
    </row>
    <row r="64" spans="1:9">
      <c r="A64" s="1001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7"/>
    </row>
    <row r="65" spans="1:9">
      <c r="A65" s="1001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7"/>
    </row>
    <row r="66" spans="1:9">
      <c r="A66" s="1001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7"/>
    </row>
    <row r="67" spans="1:9">
      <c r="A67" s="1001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001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001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001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001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7"/>
    </row>
    <row r="72" spans="1:9">
      <c r="A72" s="1001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7"/>
    </row>
    <row r="73" spans="1:9">
      <c r="A73" s="1001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7"/>
    </row>
    <row r="74" spans="1:9">
      <c r="A74" s="1001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7"/>
    </row>
    <row r="75" spans="1:9">
      <c r="A75" s="1001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7"/>
    </row>
    <row r="76" spans="1:9">
      <c r="A76" s="1001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7"/>
    </row>
    <row r="77" spans="1:9">
      <c r="A77" s="1001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7"/>
    </row>
    <row r="78" spans="1:9">
      <c r="A78" s="1001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7"/>
    </row>
    <row r="79" spans="1:9">
      <c r="A79" s="1001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7"/>
    </row>
    <row r="80" spans="1:9">
      <c r="A80" s="1001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7"/>
    </row>
    <row r="81" spans="1:9">
      <c r="A81" s="1001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7"/>
    </row>
    <row r="82" spans="1:9">
      <c r="A82" s="1001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7"/>
    </row>
    <row r="83" spans="1:9">
      <c r="A83" s="1001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7"/>
    </row>
    <row r="84" spans="1:9">
      <c r="A84" s="1001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7"/>
    </row>
    <row r="85" spans="1:9">
      <c r="A85" s="1001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7"/>
    </row>
    <row r="86" spans="1:9">
      <c r="A86" s="1001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7"/>
    </row>
    <row r="87" spans="1:9">
      <c r="A87" s="1001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7"/>
    </row>
    <row r="88" spans="1:9">
      <c r="A88" s="1001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7"/>
    </row>
    <row r="89" spans="1:9">
      <c r="A89" s="1001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7"/>
    </row>
    <row r="90" spans="1:9">
      <c r="A90" s="1001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7"/>
    </row>
    <row r="91" spans="1:9">
      <c r="A91" s="1001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7"/>
    </row>
    <row r="92" spans="1:9">
      <c r="A92" s="1001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7"/>
    </row>
    <row r="93" spans="1:9">
      <c r="A93" s="1001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7"/>
    </row>
    <row r="94" spans="1:9">
      <c r="A94" s="1001">
        <f t="shared" si="1"/>
        <v>90</v>
      </c>
      <c r="B94" s="10">
        <v>90</v>
      </c>
      <c r="C94" s="1289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1"/>
    </row>
    <row r="95" spans="1:9">
      <c r="A95" s="1001">
        <f t="shared" si="1"/>
        <v>91</v>
      </c>
      <c r="B95" s="10">
        <v>91</v>
      </c>
      <c r="C95" s="1289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1"/>
    </row>
    <row r="96" spans="1:9">
      <c r="A96" s="1001">
        <f t="shared" si="1"/>
        <v>92</v>
      </c>
      <c r="B96" s="10">
        <v>92</v>
      </c>
      <c r="C96" s="1289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1"/>
    </row>
    <row r="97" spans="1:9">
      <c r="A97" s="1001">
        <f t="shared" si="1"/>
        <v>93</v>
      </c>
      <c r="B97" s="10">
        <v>93</v>
      </c>
      <c r="C97" s="1289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1"/>
    </row>
    <row r="98" spans="1:9">
      <c r="A98" s="1001">
        <f t="shared" si="1"/>
        <v>94</v>
      </c>
      <c r="B98" s="10">
        <v>94</v>
      </c>
      <c r="C98" s="1289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1"/>
    </row>
    <row r="99" spans="1:9">
      <c r="A99" s="1001">
        <f t="shared" si="1"/>
        <v>95</v>
      </c>
      <c r="B99" s="10">
        <v>95</v>
      </c>
      <c r="C99" s="1289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1"/>
    </row>
    <row r="100" spans="1:9">
      <c r="A100" s="1001">
        <f t="shared" si="1"/>
        <v>96</v>
      </c>
      <c r="B100" s="10">
        <v>96</v>
      </c>
      <c r="C100" s="1289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1"/>
    </row>
    <row r="101" spans="1:9">
      <c r="A101" s="1001">
        <f t="shared" si="1"/>
        <v>97</v>
      </c>
      <c r="B101" s="10">
        <v>97</v>
      </c>
      <c r="C101" s="1289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1"/>
    </row>
    <row r="102" spans="1:9">
      <c r="A102" s="1001">
        <f t="shared" si="1"/>
        <v>98</v>
      </c>
      <c r="B102" s="10">
        <v>98</v>
      </c>
      <c r="C102" s="1289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1"/>
    </row>
    <row r="103" spans="1:9">
      <c r="A103" s="1001">
        <f t="shared" si="1"/>
        <v>99</v>
      </c>
      <c r="B103" s="10">
        <v>99</v>
      </c>
      <c r="C103" s="1289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1"/>
    </row>
    <row r="104" spans="1:9">
      <c r="A104" s="1001">
        <f t="shared" si="1"/>
        <v>100</v>
      </c>
      <c r="B104" s="10">
        <v>100</v>
      </c>
      <c r="C104" s="1289" t="s">
        <v>392</v>
      </c>
      <c r="D104" s="65" t="str">
        <f>VLOOKUP(C104,Erection!$C$5:$D$307,2,0)</f>
        <v>DA-3</v>
      </c>
      <c r="E104" s="1290">
        <v>46170</v>
      </c>
      <c r="F104" s="10" t="s">
        <v>1766</v>
      </c>
      <c r="G104" s="1285" t="s">
        <v>1769</v>
      </c>
      <c r="H104" s="10" t="s">
        <v>1150</v>
      </c>
      <c r="I104" s="1301"/>
    </row>
    <row r="105" spans="1:9">
      <c r="A105" s="1001">
        <f t="shared" si="1"/>
        <v>101</v>
      </c>
      <c r="B105" s="10">
        <v>101</v>
      </c>
      <c r="C105" s="1289" t="s">
        <v>393</v>
      </c>
      <c r="D105" s="65" t="str">
        <f>VLOOKUP(C105,Erection!$C$5:$D$307,2,0)</f>
        <v>DA+6</v>
      </c>
      <c r="E105" s="1290">
        <v>46170</v>
      </c>
      <c r="F105" s="10" t="s">
        <v>1766</v>
      </c>
      <c r="G105" s="1285" t="s">
        <v>1769</v>
      </c>
      <c r="H105" s="10" t="s">
        <v>1150</v>
      </c>
      <c r="I105" s="1301"/>
    </row>
    <row r="106" spans="1:9">
      <c r="A106" s="1001">
        <f t="shared" si="1"/>
        <v>102</v>
      </c>
      <c r="B106" s="10">
        <v>102</v>
      </c>
      <c r="C106" s="1289" t="s">
        <v>396</v>
      </c>
      <c r="D106" s="65" t="str">
        <f>VLOOKUP(C106,Erection!$C$5:$D$307,2,0)</f>
        <v>DA+9</v>
      </c>
      <c r="E106" s="1290">
        <v>46170</v>
      </c>
      <c r="F106" s="10" t="s">
        <v>1766</v>
      </c>
      <c r="G106" s="1285" t="s">
        <v>1769</v>
      </c>
      <c r="H106" s="10" t="s">
        <v>1150</v>
      </c>
      <c r="I106" s="1301"/>
    </row>
    <row r="107" spans="1:9">
      <c r="A107" s="1001">
        <f t="shared" si="1"/>
        <v>103</v>
      </c>
      <c r="B107" s="10">
        <v>103</v>
      </c>
      <c r="C107" s="1289" t="s">
        <v>397</v>
      </c>
      <c r="D107" s="65" t="str">
        <f>VLOOKUP(C107,Erection!$C$5:$D$307,2,0)</f>
        <v>DA+3</v>
      </c>
      <c r="E107" s="1290">
        <v>46170</v>
      </c>
      <c r="F107" s="10" t="s">
        <v>1766</v>
      </c>
      <c r="G107" s="1285" t="s">
        <v>1769</v>
      </c>
      <c r="H107" s="10" t="s">
        <v>1150</v>
      </c>
      <c r="I107" s="1301"/>
    </row>
    <row r="108" spans="1:9">
      <c r="A108" s="1001">
        <f t="shared" si="1"/>
        <v>104</v>
      </c>
      <c r="B108" s="10">
        <v>104</v>
      </c>
      <c r="C108" s="1289" t="s">
        <v>398</v>
      </c>
      <c r="D108" s="65" t="str">
        <f>VLOOKUP(C108,Erection!$C$5:$D$307,2,0)</f>
        <v>DA+3</v>
      </c>
      <c r="E108" s="1290">
        <v>46170</v>
      </c>
      <c r="F108" s="10" t="s">
        <v>1766</v>
      </c>
      <c r="G108" s="1285" t="s">
        <v>1769</v>
      </c>
      <c r="H108" s="10" t="s">
        <v>1150</v>
      </c>
      <c r="I108" s="1301"/>
    </row>
    <row r="109" spans="1:9">
      <c r="A109" s="1001">
        <f t="shared" si="1"/>
        <v>105</v>
      </c>
      <c r="B109" s="10">
        <v>105</v>
      </c>
      <c r="C109" s="1289" t="s">
        <v>399</v>
      </c>
      <c r="D109" s="65" t="str">
        <f>VLOOKUP(C109,Erection!$C$5:$D$307,2,0)</f>
        <v>DA+9</v>
      </c>
      <c r="E109" s="1290">
        <v>46170</v>
      </c>
      <c r="F109" s="10" t="s">
        <v>1766</v>
      </c>
      <c r="G109" s="1285" t="s">
        <v>1769</v>
      </c>
      <c r="H109" s="10" t="s">
        <v>1150</v>
      </c>
      <c r="I109" s="1301"/>
    </row>
    <row r="110" spans="1:9">
      <c r="A110" s="1001">
        <f t="shared" si="1"/>
        <v>106</v>
      </c>
      <c r="B110" s="10">
        <v>106</v>
      </c>
      <c r="C110" s="1289" t="s">
        <v>400</v>
      </c>
      <c r="D110" s="65" t="str">
        <f>VLOOKUP(C110,Erection!$C$5:$D$307,2,0)</f>
        <v>DA+3</v>
      </c>
      <c r="E110" s="1290">
        <v>46170</v>
      </c>
      <c r="F110" s="10" t="s">
        <v>1766</v>
      </c>
      <c r="G110" s="1285" t="s">
        <v>1769</v>
      </c>
      <c r="H110" s="10" t="s">
        <v>1150</v>
      </c>
      <c r="I110" s="1301"/>
    </row>
    <row r="111" spans="1:9">
      <c r="A111" s="1001">
        <f t="shared" si="1"/>
        <v>107</v>
      </c>
      <c r="B111" s="10">
        <v>107</v>
      </c>
      <c r="C111" s="1289" t="s">
        <v>401</v>
      </c>
      <c r="D111" s="65" t="str">
        <f>VLOOKUP(C111,Erection!$C$5:$D$307,2,0)</f>
        <v>DA+0</v>
      </c>
      <c r="E111" s="1290">
        <v>46170</v>
      </c>
      <c r="F111" s="10" t="s">
        <v>1766</v>
      </c>
      <c r="G111" s="1285" t="s">
        <v>1769</v>
      </c>
      <c r="H111" s="10" t="s">
        <v>1150</v>
      </c>
      <c r="I111" s="1301"/>
    </row>
    <row r="112" spans="1:9">
      <c r="A112" s="1001">
        <f t="shared" si="1"/>
        <v>108</v>
      </c>
      <c r="B112" s="10">
        <v>108</v>
      </c>
      <c r="C112" s="1289" t="s">
        <v>494</v>
      </c>
      <c r="D112" s="65" t="str">
        <f>VLOOKUP(C112,Erection!$C$5:$D$307,2,0)</f>
        <v>DA+1.5</v>
      </c>
      <c r="E112" s="1290">
        <v>46171</v>
      </c>
      <c r="F112" s="10" t="s">
        <v>1766</v>
      </c>
      <c r="G112" s="1285" t="s">
        <v>1769</v>
      </c>
      <c r="H112" s="10" t="s">
        <v>1150</v>
      </c>
      <c r="I112" s="1301"/>
    </row>
    <row r="113" spans="1:9">
      <c r="A113" s="1001">
        <f t="shared" si="1"/>
        <v>109</v>
      </c>
      <c r="B113" s="10">
        <v>109</v>
      </c>
      <c r="C113" s="1289" t="s">
        <v>495</v>
      </c>
      <c r="D113" s="65" t="str">
        <f>VLOOKUP(C113,Erection!$C$5:$D$307,2,0)</f>
        <v>DA+3</v>
      </c>
      <c r="E113" s="1290">
        <v>46171</v>
      </c>
      <c r="F113" s="10" t="s">
        <v>1766</v>
      </c>
      <c r="G113" s="1285" t="s">
        <v>1769</v>
      </c>
      <c r="H113" s="10" t="s">
        <v>1150</v>
      </c>
      <c r="I113" s="1301"/>
    </row>
    <row r="114" spans="1:9">
      <c r="A114" s="1001">
        <f t="shared" si="1"/>
        <v>110</v>
      </c>
      <c r="B114" s="10">
        <v>110</v>
      </c>
      <c r="C114" s="1289" t="s">
        <v>496</v>
      </c>
      <c r="D114" s="65" t="str">
        <f>VLOOKUP(C114,Erection!$C$5:$D$307,2,0)</f>
        <v>DA+3</v>
      </c>
      <c r="E114" s="1290">
        <v>46171</v>
      </c>
      <c r="F114" s="10" t="s">
        <v>1766</v>
      </c>
      <c r="G114" s="1285" t="s">
        <v>1769</v>
      </c>
      <c r="H114" s="10" t="s">
        <v>1150</v>
      </c>
      <c r="I114" s="1301"/>
    </row>
    <row r="115" spans="1:9">
      <c r="A115" s="1001">
        <f t="shared" si="1"/>
        <v>111</v>
      </c>
      <c r="B115" s="10">
        <v>111</v>
      </c>
      <c r="C115" s="1289" t="s">
        <v>497</v>
      </c>
      <c r="D115" s="65" t="str">
        <f>VLOOKUP(C115,Erection!$C$5:$D$307,2,0)</f>
        <v>DA+3</v>
      </c>
      <c r="E115" s="1290">
        <v>46171</v>
      </c>
      <c r="F115" s="10" t="s">
        <v>1766</v>
      </c>
      <c r="G115" s="1285" t="s">
        <v>1769</v>
      </c>
      <c r="H115" s="10" t="s">
        <v>1150</v>
      </c>
      <c r="I115" s="1301"/>
    </row>
    <row r="116" spans="1:9">
      <c r="A116" s="1001">
        <f t="shared" si="1"/>
        <v>112</v>
      </c>
      <c r="B116" s="10">
        <v>112</v>
      </c>
      <c r="C116" s="1289" t="s">
        <v>498</v>
      </c>
      <c r="D116" s="65" t="str">
        <f>VLOOKUP(C116,Erection!$C$5:$D$307,2,0)</f>
        <v>DA+3</v>
      </c>
      <c r="E116" s="1290">
        <v>46171</v>
      </c>
      <c r="F116" s="10" t="s">
        <v>1766</v>
      </c>
      <c r="G116" s="1285" t="s">
        <v>1769</v>
      </c>
      <c r="H116" s="10" t="s">
        <v>1150</v>
      </c>
      <c r="I116" s="1301"/>
    </row>
    <row r="117" spans="1:9">
      <c r="A117" s="1001">
        <f t="shared" si="1"/>
        <v>113</v>
      </c>
      <c r="B117" s="10">
        <v>113</v>
      </c>
      <c r="C117" s="1289" t="s">
        <v>478</v>
      </c>
      <c r="D117" s="65" t="str">
        <f>VLOOKUP(C117,Erection!$C$5:$D$307,2,0)</f>
        <v>DA-3</v>
      </c>
      <c r="E117" s="1290">
        <v>46172</v>
      </c>
      <c r="F117" s="10" t="s">
        <v>1766</v>
      </c>
      <c r="G117" s="1285" t="s">
        <v>1769</v>
      </c>
      <c r="H117" s="10" t="s">
        <v>1150</v>
      </c>
      <c r="I117" s="1301"/>
    </row>
    <row r="118" spans="1:9">
      <c r="A118" s="1001">
        <f t="shared" si="1"/>
        <v>114</v>
      </c>
      <c r="B118" s="10">
        <v>114</v>
      </c>
      <c r="C118" s="1289" t="s">
        <v>479</v>
      </c>
      <c r="D118" s="65" t="str">
        <f>VLOOKUP(C118,Erection!$C$5:$D$307,2,0)</f>
        <v>DA+6</v>
      </c>
      <c r="E118" s="1290">
        <v>46172</v>
      </c>
      <c r="F118" s="10" t="s">
        <v>1766</v>
      </c>
      <c r="G118" s="1285" t="s">
        <v>1769</v>
      </c>
      <c r="H118" s="10" t="s">
        <v>1150</v>
      </c>
      <c r="I118" s="1301"/>
    </row>
    <row r="119" spans="1:9">
      <c r="A119" s="1001">
        <f t="shared" si="1"/>
        <v>115</v>
      </c>
      <c r="B119" s="10">
        <v>115</v>
      </c>
      <c r="C119" s="1289" t="s">
        <v>480</v>
      </c>
      <c r="D119" s="65" t="str">
        <f>VLOOKUP(C119,Erection!$C$5:$D$307,2,0)</f>
        <v>DA+9</v>
      </c>
      <c r="E119" s="1290">
        <v>46172</v>
      </c>
      <c r="F119" s="10" t="s">
        <v>1766</v>
      </c>
      <c r="G119" s="1285" t="s">
        <v>1769</v>
      </c>
      <c r="H119" s="10" t="s">
        <v>1150</v>
      </c>
      <c r="I119" s="1301"/>
    </row>
    <row r="120" spans="1:9">
      <c r="A120" s="1001">
        <f t="shared" si="1"/>
        <v>116</v>
      </c>
      <c r="B120" s="10">
        <v>116</v>
      </c>
      <c r="C120" s="1289" t="s">
        <v>482</v>
      </c>
      <c r="D120" s="65" t="str">
        <f>VLOOKUP(C120,Erection!$C$5:$D$307,2,0)</f>
        <v>DA+6</v>
      </c>
      <c r="E120" s="1290">
        <v>46172</v>
      </c>
      <c r="F120" s="10" t="s">
        <v>1766</v>
      </c>
      <c r="G120" s="1285" t="s">
        <v>1769</v>
      </c>
      <c r="H120" s="10" t="s">
        <v>1150</v>
      </c>
      <c r="I120" s="1301"/>
    </row>
    <row r="121" spans="1:9">
      <c r="A121" s="1001">
        <f t="shared" si="1"/>
        <v>117</v>
      </c>
      <c r="B121" s="10">
        <v>117</v>
      </c>
      <c r="C121" s="1289" t="s">
        <v>483</v>
      </c>
      <c r="D121" s="65" t="str">
        <f>VLOOKUP(C121,Erection!$C$5:$D$307,2,0)</f>
        <v>DA-1.5</v>
      </c>
      <c r="E121" s="1290">
        <v>46172</v>
      </c>
      <c r="F121" s="10" t="s">
        <v>1766</v>
      </c>
      <c r="G121" s="1285" t="s">
        <v>1769</v>
      </c>
      <c r="H121" s="10" t="s">
        <v>1150</v>
      </c>
      <c r="I121" s="1301"/>
    </row>
    <row r="122" spans="1:9">
      <c r="A122" s="1001">
        <f t="shared" si="1"/>
        <v>118</v>
      </c>
      <c r="B122" s="10">
        <v>118</v>
      </c>
      <c r="C122" s="1289" t="s">
        <v>474</v>
      </c>
      <c r="D122" s="65" t="str">
        <f>VLOOKUP(C122,Erection!$C$5:$D$307,2,0)</f>
        <v>DA+3</v>
      </c>
      <c r="E122" s="1290">
        <v>46173</v>
      </c>
      <c r="F122" s="1285" t="s">
        <v>1766</v>
      </c>
      <c r="G122" s="1285" t="s">
        <v>1769</v>
      </c>
      <c r="H122" s="1285" t="s">
        <v>1150</v>
      </c>
      <c r="I122" s="1301"/>
    </row>
    <row r="123" spans="1:9">
      <c r="A123" s="1001">
        <f t="shared" si="1"/>
        <v>119</v>
      </c>
      <c r="B123" s="1285">
        <v>119</v>
      </c>
      <c r="C123" s="1289" t="s">
        <v>473</v>
      </c>
      <c r="D123" s="65" t="str">
        <f>VLOOKUP(C123,Erection!$C$5:$D$307,2,0)</f>
        <v>DA+1.5</v>
      </c>
      <c r="E123" s="1290">
        <v>46173</v>
      </c>
      <c r="F123" s="1285" t="s">
        <v>1766</v>
      </c>
      <c r="G123" s="1285" t="s">
        <v>1769</v>
      </c>
      <c r="H123" s="1285" t="s">
        <v>1150</v>
      </c>
      <c r="I123" s="1301"/>
    </row>
    <row r="124" spans="1:9">
      <c r="A124" s="1001">
        <f t="shared" si="1"/>
        <v>120</v>
      </c>
      <c r="B124" s="1285">
        <v>120</v>
      </c>
      <c r="C124" s="1289" t="s">
        <v>472</v>
      </c>
      <c r="D124" s="65" t="str">
        <f>VLOOKUP(C124,Erection!$C$5:$D$307,2,0)</f>
        <v>DA-3</v>
      </c>
      <c r="E124" s="1290">
        <v>46173</v>
      </c>
      <c r="F124" s="1285" t="s">
        <v>1766</v>
      </c>
      <c r="G124" s="1285" t="s">
        <v>1769</v>
      </c>
      <c r="H124" s="1285" t="s">
        <v>1150</v>
      </c>
      <c r="I124" s="1301"/>
    </row>
    <row r="125" spans="1:9">
      <c r="A125" s="1001">
        <f t="shared" si="1"/>
        <v>121</v>
      </c>
      <c r="B125" s="1285">
        <v>1</v>
      </c>
      <c r="C125" s="1289" t="s">
        <v>259</v>
      </c>
      <c r="D125" s="65" t="str">
        <f>VLOOKUP(C125,Erection!$C$5:$D$307,2,0)</f>
        <v>DA+9</v>
      </c>
      <c r="E125" s="1290">
        <v>46174</v>
      </c>
      <c r="F125" s="1285" t="s">
        <v>1766</v>
      </c>
      <c r="G125" s="1285" t="s">
        <v>1769</v>
      </c>
      <c r="H125" s="1285" t="s">
        <v>1150</v>
      </c>
      <c r="I125" s="1301"/>
    </row>
    <row r="126" spans="1:9">
      <c r="A126" s="1001">
        <f t="shared" si="1"/>
        <v>122</v>
      </c>
      <c r="B126" s="1285">
        <v>2</v>
      </c>
      <c r="C126" s="1289" t="s">
        <v>260</v>
      </c>
      <c r="D126" s="65" t="str">
        <f>VLOOKUP(C126,Erection!$C$5:$D$307,2,0)</f>
        <v>DA+6</v>
      </c>
      <c r="E126" s="1290">
        <v>46174</v>
      </c>
      <c r="F126" s="1285" t="s">
        <v>1766</v>
      </c>
      <c r="G126" s="1285" t="s">
        <v>1769</v>
      </c>
      <c r="H126" s="1285" t="s">
        <v>1150</v>
      </c>
      <c r="I126" s="1301"/>
    </row>
    <row r="127" spans="1:9">
      <c r="A127" s="1001">
        <f t="shared" si="1"/>
        <v>123</v>
      </c>
      <c r="B127" s="1285">
        <v>3</v>
      </c>
      <c r="C127" s="1289" t="s">
        <v>469</v>
      </c>
      <c r="D127" s="65" t="str">
        <f>VLOOKUP(C127,Erection!$C$5:$D$307,2,0)</f>
        <v>DA+3</v>
      </c>
      <c r="E127" s="1290">
        <v>46174</v>
      </c>
      <c r="F127" s="1285" t="s">
        <v>1766</v>
      </c>
      <c r="G127" s="1285" t="s">
        <v>1769</v>
      </c>
      <c r="H127" s="1285" t="s">
        <v>1150</v>
      </c>
      <c r="I127" s="1301"/>
    </row>
    <row r="128" spans="1:9">
      <c r="A128" s="1001">
        <f t="shared" si="1"/>
        <v>124</v>
      </c>
      <c r="B128" s="1285">
        <v>4</v>
      </c>
      <c r="C128" s="1289" t="s">
        <v>470</v>
      </c>
      <c r="D128" s="65" t="str">
        <f>VLOOKUP(C128,Erection!$C$5:$D$307,2,0)</f>
        <v>DA+9</v>
      </c>
      <c r="E128" s="1290">
        <v>46174</v>
      </c>
      <c r="F128" s="1285" t="s">
        <v>1766</v>
      </c>
      <c r="G128" s="1285" t="s">
        <v>1769</v>
      </c>
      <c r="H128" s="1285" t="s">
        <v>1150</v>
      </c>
      <c r="I128" s="1301"/>
    </row>
    <row r="129" spans="1:9">
      <c r="A129" s="1001">
        <f t="shared" si="1"/>
        <v>125</v>
      </c>
      <c r="B129" s="1285">
        <v>5</v>
      </c>
      <c r="C129" s="1289" t="s">
        <v>471</v>
      </c>
      <c r="D129" s="65" t="str">
        <f>VLOOKUP(C129,Erection!$C$5:$D$307,2,0)</f>
        <v>DA+9</v>
      </c>
      <c r="E129" s="1290">
        <v>46174</v>
      </c>
      <c r="F129" s="1285" t="s">
        <v>1766</v>
      </c>
      <c r="G129" s="1285" t="s">
        <v>1769</v>
      </c>
      <c r="H129" s="1285" t="s">
        <v>1150</v>
      </c>
      <c r="I129" s="1301"/>
    </row>
    <row r="130" spans="1:9">
      <c r="A130" s="1001">
        <f t="shared" si="1"/>
        <v>126</v>
      </c>
      <c r="B130" s="1285">
        <v>6</v>
      </c>
      <c r="C130" s="1314" t="s">
        <v>465</v>
      </c>
      <c r="D130" s="65" t="str">
        <f>VLOOKUP(C130,Erection!$C$5:$D$307,2,0)</f>
        <v>DA+9</v>
      </c>
      <c r="E130" s="1290">
        <v>46175</v>
      </c>
      <c r="F130" s="1285" t="s">
        <v>1766</v>
      </c>
      <c r="G130" s="1285" t="s">
        <v>1769</v>
      </c>
      <c r="H130" s="1285" t="s">
        <v>1150</v>
      </c>
      <c r="I130" s="1301"/>
    </row>
    <row r="131" spans="1:9">
      <c r="A131" s="1001">
        <f t="shared" si="1"/>
        <v>127</v>
      </c>
      <c r="B131" s="1285">
        <v>7</v>
      </c>
      <c r="C131" s="1314" t="s">
        <v>466</v>
      </c>
      <c r="D131" s="65" t="str">
        <f>VLOOKUP(C131,Erection!$C$5:$D$307,2,0)</f>
        <v>DA+6</v>
      </c>
      <c r="E131" s="1290">
        <v>46175</v>
      </c>
      <c r="F131" s="1285" t="s">
        <v>1766</v>
      </c>
      <c r="G131" s="1285" t="s">
        <v>1769</v>
      </c>
      <c r="H131" s="1285" t="s">
        <v>1150</v>
      </c>
      <c r="I131" s="1301"/>
    </row>
    <row r="132" spans="1:9">
      <c r="A132" s="1001">
        <f t="shared" si="1"/>
        <v>128</v>
      </c>
      <c r="B132" s="1285">
        <v>8</v>
      </c>
      <c r="C132" s="1314" t="s">
        <v>467</v>
      </c>
      <c r="D132" s="65" t="str">
        <f>VLOOKUP(C132,Erection!$C$5:$D$307,2,0)</f>
        <v>DA+6</v>
      </c>
      <c r="E132" s="1290">
        <v>46175</v>
      </c>
      <c r="F132" s="1285" t="s">
        <v>1766</v>
      </c>
      <c r="G132" s="1285" t="s">
        <v>1769</v>
      </c>
      <c r="H132" s="1285" t="s">
        <v>1150</v>
      </c>
      <c r="I132" s="1301"/>
    </row>
    <row r="133" spans="1:9">
      <c r="A133" s="1001">
        <f t="shared" si="1"/>
        <v>129</v>
      </c>
      <c r="B133" s="1285">
        <v>9</v>
      </c>
      <c r="C133" s="1314" t="s">
        <v>468</v>
      </c>
      <c r="D133" s="65" t="str">
        <f>VLOOKUP(C133,Erection!$C$5:$D$307,2,0)</f>
        <v>DA+9</v>
      </c>
      <c r="E133" s="1290">
        <v>46175</v>
      </c>
      <c r="F133" s="1285" t="s">
        <v>1766</v>
      </c>
      <c r="G133" s="1285" t="s">
        <v>1769</v>
      </c>
      <c r="H133" s="1285" t="s">
        <v>1150</v>
      </c>
      <c r="I133" s="1301"/>
    </row>
    <row r="134" spans="1:9">
      <c r="A134" s="1001">
        <f t="shared" si="1"/>
        <v>130</v>
      </c>
      <c r="B134" s="1285">
        <v>10</v>
      </c>
      <c r="C134" s="1289" t="s">
        <v>464</v>
      </c>
      <c r="D134" s="65" t="str">
        <f>VLOOKUP(C134,Erection!$C$5:$D$307,2,0)</f>
        <v>DA+3</v>
      </c>
      <c r="E134" s="1290">
        <v>46176</v>
      </c>
      <c r="F134" s="1285" t="s">
        <v>1766</v>
      </c>
      <c r="G134" s="1285" t="s">
        <v>1769</v>
      </c>
      <c r="H134" s="1285" t="s">
        <v>1150</v>
      </c>
      <c r="I134" s="1301"/>
    </row>
    <row r="135" spans="1:9">
      <c r="A135" s="1001">
        <f t="shared" si="1"/>
        <v>131</v>
      </c>
      <c r="B135" s="1285">
        <v>11</v>
      </c>
      <c r="C135" s="1289" t="s">
        <v>463</v>
      </c>
      <c r="D135" s="65" t="str">
        <f>VLOOKUP(C135,Erection!$C$5:$D$307,2,0)</f>
        <v>DA+6</v>
      </c>
      <c r="E135" s="1290">
        <v>46176</v>
      </c>
      <c r="F135" s="1285" t="s">
        <v>1766</v>
      </c>
      <c r="G135" s="1285" t="s">
        <v>1769</v>
      </c>
      <c r="H135" s="1285" t="s">
        <v>1150</v>
      </c>
      <c r="I135" s="1301"/>
    </row>
    <row r="136" spans="1:9">
      <c r="A136" s="1001">
        <f t="shared" si="1"/>
        <v>132</v>
      </c>
      <c r="B136" s="1285">
        <v>12</v>
      </c>
      <c r="C136" s="1289" t="s">
        <v>462</v>
      </c>
      <c r="D136" s="65" t="str">
        <f>VLOOKUP(C136,Erection!$C$5:$D$307,2,0)</f>
        <v>DA-1.5</v>
      </c>
      <c r="E136" s="1290">
        <v>46176</v>
      </c>
      <c r="F136" s="1285" t="s">
        <v>1766</v>
      </c>
      <c r="G136" s="1285" t="s">
        <v>1769</v>
      </c>
      <c r="H136" s="1285" t="s">
        <v>1150</v>
      </c>
      <c r="I136" s="1301"/>
    </row>
    <row r="137" spans="1:9">
      <c r="A137" s="1001">
        <f t="shared" si="1"/>
        <v>133</v>
      </c>
      <c r="B137" s="1285">
        <v>13</v>
      </c>
      <c r="C137" s="1289" t="s">
        <v>461</v>
      </c>
      <c r="D137" s="65" t="str">
        <f>VLOOKUP(C137,Erection!$C$5:$D$307,2,0)</f>
        <v>DA+9</v>
      </c>
      <c r="E137" s="1290">
        <v>46176</v>
      </c>
      <c r="F137" s="1285" t="s">
        <v>1766</v>
      </c>
      <c r="G137" s="1285" t="s">
        <v>1769</v>
      </c>
      <c r="H137" s="1285" t="s">
        <v>1150</v>
      </c>
      <c r="I137" s="1301"/>
    </row>
    <row r="138" spans="1:9">
      <c r="A138" s="1300"/>
      <c r="B138" s="1285"/>
      <c r="C138" s="1289"/>
      <c r="D138" s="1040"/>
      <c r="E138" s="1290"/>
      <c r="F138" s="1285"/>
      <c r="G138" s="1285"/>
      <c r="H138" s="1285"/>
      <c r="I138" s="1301"/>
    </row>
    <row r="139" spans="1:9" ht="15" thickBot="1">
      <c r="A139" s="1298"/>
      <c r="B139" s="17"/>
      <c r="C139" s="1175"/>
      <c r="D139" s="1299"/>
      <c r="E139" s="1178"/>
      <c r="F139" s="17"/>
      <c r="G139" s="17"/>
      <c r="H139" s="17"/>
      <c r="I139" s="1179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7" priority="2093" stopIfTrue="1">
      <formula>AND(COUNTIF($C$28:$C$65607, C1)+COUNTIF($C$1:$C$12, C1)&gt;1,NOT(ISBLANK(C1)))</formula>
    </cfRule>
  </conditionalFormatting>
  <conditionalFormatting sqref="C1:C1048576">
    <cfRule type="duplicateValues" dxfId="136" priority="1"/>
    <cfRule type="duplicateValues" dxfId="135" priority="22"/>
  </conditionalFormatting>
  <conditionalFormatting sqref="C5">
    <cfRule type="duplicateValues" dxfId="134" priority="21"/>
  </conditionalFormatting>
  <conditionalFormatting sqref="C13:C28">
    <cfRule type="duplicateValues" dxfId="133" priority="14"/>
    <cfRule type="duplicateValues" dxfId="132" priority="15"/>
    <cfRule type="duplicateValues" dxfId="131" priority="16"/>
    <cfRule type="duplicateValues" dxfId="130" priority="17"/>
    <cfRule type="duplicateValues" dxfId="129" priority="18"/>
    <cfRule type="duplicateValues" dxfId="128" priority="19"/>
  </conditionalFormatting>
  <conditionalFormatting sqref="C29"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</conditionalFormatting>
  <conditionalFormatting sqref="C30:C48">
    <cfRule type="duplicateValues" dxfId="121" priority="2106"/>
    <cfRule type="duplicateValues" dxfId="120" priority="2107"/>
    <cfRule type="duplicateValues" dxfId="119" priority="2108"/>
    <cfRule type="duplicateValues" dxfId="118" priority="2109"/>
    <cfRule type="duplicateValues" dxfId="117" priority="2110"/>
    <cfRule type="duplicateValues" dxfId="116" priority="2111"/>
  </conditionalFormatting>
  <conditionalFormatting sqref="C49:C65607">
    <cfRule type="duplicateValues" dxfId="115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topLeftCell="A80" workbookViewId="0">
      <selection activeCell="C86" sqref="C86:H8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60" t="s">
        <v>120</v>
      </c>
      <c r="B1" s="1561"/>
      <c r="C1" s="1561"/>
      <c r="D1" s="1561"/>
      <c r="E1" s="1561"/>
      <c r="F1" s="1561"/>
      <c r="G1" s="1561"/>
      <c r="H1" s="1561"/>
      <c r="I1" s="1562"/>
    </row>
    <row r="2" spans="1:9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26"/>
    </row>
    <row r="3" spans="1:9" ht="16" thickBot="1">
      <c r="A3" s="1627" t="s">
        <v>1776</v>
      </c>
      <c r="B3" s="1628"/>
      <c r="C3" s="1628"/>
      <c r="D3" s="1628"/>
      <c r="E3" s="1628"/>
      <c r="F3" s="1628"/>
      <c r="G3" s="1628"/>
      <c r="H3" s="1628"/>
      <c r="I3" s="66" t="str">
        <f>TA413_PBNTL!M1</f>
        <v>23.06.2026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306" t="s">
        <v>413</v>
      </c>
      <c r="D5" s="1280" t="str">
        <f>VLOOKUP(C5,Erection!$C$5:$D$307,2,0)</f>
        <v>DA+3</v>
      </c>
      <c r="E5" s="1281">
        <v>46170</v>
      </c>
      <c r="F5" s="1279" t="s">
        <v>1766</v>
      </c>
      <c r="G5" s="65" t="s">
        <v>1769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1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6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6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6">
        <v>46175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6">
        <v>46175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6">
        <v>46175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6">
        <v>46175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6">
        <v>46175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6">
        <v>46176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4">
        <f t="shared" si="0"/>
        <v>16</v>
      </c>
      <c r="B20" s="10">
        <v>16</v>
      </c>
      <c r="C20" s="729" t="s">
        <v>472</v>
      </c>
      <c r="D20" s="10" t="str">
        <f>VLOOKUP(C20,Erection!$C$5:$D$307,2,0)</f>
        <v>DA-3</v>
      </c>
      <c r="E20" s="726">
        <v>46176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6">
        <v>46176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6">
        <v>46176</v>
      </c>
      <c r="F22" s="65" t="s">
        <v>1766</v>
      </c>
      <c r="G22" s="1285" t="s">
        <v>1797</v>
      </c>
      <c r="H22" s="65" t="s">
        <v>1150</v>
      </c>
      <c r="I22" s="1286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6">
        <v>46176</v>
      </c>
      <c r="F23" s="65" t="s">
        <v>1766</v>
      </c>
      <c r="G23" s="1285" t="s">
        <v>1797</v>
      </c>
      <c r="H23" s="65" t="s">
        <v>1150</v>
      </c>
      <c r="I23" s="1286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90">
        <v>46177</v>
      </c>
      <c r="F24" s="65" t="s">
        <v>1766</v>
      </c>
      <c r="G24" s="65" t="s">
        <v>1769</v>
      </c>
      <c r="H24" s="65" t="s">
        <v>1150</v>
      </c>
      <c r="I24" s="1286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90">
        <v>46177</v>
      </c>
      <c r="F25" s="65" t="s">
        <v>1766</v>
      </c>
      <c r="G25" s="65" t="s">
        <v>1769</v>
      </c>
      <c r="H25" s="65" t="s">
        <v>1150</v>
      </c>
      <c r="I25" s="1286"/>
    </row>
    <row r="26" spans="1:9">
      <c r="A26" s="14">
        <f t="shared" si="0"/>
        <v>22</v>
      </c>
      <c r="B26" s="10">
        <v>22</v>
      </c>
      <c r="C26" s="1289" t="s">
        <v>474</v>
      </c>
      <c r="D26" s="10" t="str">
        <f>VLOOKUP(C26,Erection!$C$5:$D$307,2,0)</f>
        <v>DA+3</v>
      </c>
      <c r="E26" s="1290">
        <v>46177</v>
      </c>
      <c r="F26" s="65" t="s">
        <v>1766</v>
      </c>
      <c r="G26" s="65" t="s">
        <v>1769</v>
      </c>
      <c r="H26" s="65" t="s">
        <v>1150</v>
      </c>
      <c r="I26" s="1286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90">
        <v>46177</v>
      </c>
      <c r="F27" s="65" t="s">
        <v>1766</v>
      </c>
      <c r="G27" s="1285" t="s">
        <v>1798</v>
      </c>
      <c r="H27" s="65" t="s">
        <v>1150</v>
      </c>
      <c r="I27" s="1286"/>
    </row>
    <row r="28" spans="1:9">
      <c r="A28" s="14">
        <f t="shared" si="0"/>
        <v>24</v>
      </c>
      <c r="B28" s="10">
        <v>24</v>
      </c>
      <c r="C28" s="1315" t="s">
        <v>260</v>
      </c>
      <c r="D28" s="10" t="str">
        <f>VLOOKUP(C28,Erection!$C$5:$D$307,2,0)</f>
        <v>DA+6</v>
      </c>
      <c r="E28" s="1290">
        <v>46177</v>
      </c>
      <c r="F28" s="65" t="s">
        <v>1766</v>
      </c>
      <c r="G28" s="1285" t="s">
        <v>1797</v>
      </c>
      <c r="H28" s="65" t="s">
        <v>1150</v>
      </c>
      <c r="I28" s="1286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90">
        <v>46177</v>
      </c>
      <c r="F29" s="65" t="s">
        <v>1766</v>
      </c>
      <c r="G29" s="1285" t="s">
        <v>1797</v>
      </c>
      <c r="H29" s="65" t="s">
        <v>1150</v>
      </c>
      <c r="I29" s="1286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1797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1797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62"/>
      <c r="K40" s="1113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1798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1797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1797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1797</v>
      </c>
      <c r="H44" s="10" t="s">
        <v>1150</v>
      </c>
      <c r="I44" s="1017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1797</v>
      </c>
      <c r="H45" s="10" t="s">
        <v>1150</v>
      </c>
      <c r="I45" s="1017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1797</v>
      </c>
      <c r="H46" s="10" t="s">
        <v>1150</v>
      </c>
      <c r="I46" s="1017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1797</v>
      </c>
      <c r="H47" s="10" t="s">
        <v>1150</v>
      </c>
      <c r="I47" s="1017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7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7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7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7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7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7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1797</v>
      </c>
      <c r="H54" s="10" t="s">
        <v>1150</v>
      </c>
      <c r="I54" s="1017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1797</v>
      </c>
      <c r="H55" s="10" t="s">
        <v>1150</v>
      </c>
      <c r="I55" s="1017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1797</v>
      </c>
      <c r="H56" s="10" t="s">
        <v>1150</v>
      </c>
      <c r="I56" s="1017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1797</v>
      </c>
      <c r="H62" s="10" t="s">
        <v>1150</v>
      </c>
      <c r="I62" s="1017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1797</v>
      </c>
      <c r="H63" s="10" t="s">
        <v>1150</v>
      </c>
      <c r="I63" s="1017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1797</v>
      </c>
      <c r="H64" s="10" t="s">
        <v>1150</v>
      </c>
      <c r="I64" s="1017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1797</v>
      </c>
      <c r="H65" s="10" t="s">
        <v>1150</v>
      </c>
      <c r="I65" s="1017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1797</v>
      </c>
      <c r="H66" s="10" t="s">
        <v>1150</v>
      </c>
      <c r="I66" s="1017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1836</v>
      </c>
      <c r="I71" s="1017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1836</v>
      </c>
      <c r="I72" s="1017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1836</v>
      </c>
      <c r="I73" s="1017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1797</v>
      </c>
      <c r="H74" s="10" t="s">
        <v>1836</v>
      </c>
      <c r="I74" s="1017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1797</v>
      </c>
      <c r="H75" s="10" t="s">
        <v>1836</v>
      </c>
      <c r="I75" s="1017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1836</v>
      </c>
      <c r="I76" s="1017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1836</v>
      </c>
      <c r="I77" s="1017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1797</v>
      </c>
      <c r="H78" s="10" t="s">
        <v>1836</v>
      </c>
      <c r="I78" s="1017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1797</v>
      </c>
      <c r="H79" s="10" t="s">
        <v>1836</v>
      </c>
      <c r="I79" s="1017"/>
    </row>
    <row r="80" spans="1:9">
      <c r="A80" s="14">
        <f t="shared" ref="A80:A111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1836</v>
      </c>
      <c r="I80" s="1017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1836</v>
      </c>
      <c r="I81" s="1017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1797</v>
      </c>
      <c r="H82" s="10" t="s">
        <v>1836</v>
      </c>
      <c r="I82" s="1017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1797</v>
      </c>
      <c r="H83" s="10" t="s">
        <v>1836</v>
      </c>
      <c r="I83" s="1017"/>
    </row>
    <row r="84" spans="1:9">
      <c r="A84" s="14">
        <f t="shared" si="1"/>
        <v>80</v>
      </c>
      <c r="B84" s="10">
        <v>80</v>
      </c>
      <c r="C84" s="669" t="s">
        <v>1258</v>
      </c>
      <c r="D84" s="10" t="str">
        <f>VLOOKUP(C84,Erection!$C$5:$D$307,2,0)</f>
        <v>DD45+3</v>
      </c>
      <c r="E84" s="114">
        <v>46190</v>
      </c>
      <c r="F84" s="10" t="s">
        <v>1766</v>
      </c>
      <c r="G84" s="10" t="s">
        <v>1769</v>
      </c>
      <c r="H84" s="10" t="s">
        <v>1836</v>
      </c>
      <c r="I84" s="1017"/>
    </row>
    <row r="85" spans="1:9">
      <c r="A85" s="14">
        <f t="shared" si="1"/>
        <v>81</v>
      </c>
      <c r="B85" s="10">
        <v>81</v>
      </c>
      <c r="C85" s="669" t="s">
        <v>1259</v>
      </c>
      <c r="D85" s="10" t="str">
        <f>VLOOKUP(C85,Erection!$C$5:$D$307,2,0)</f>
        <v>DA+3</v>
      </c>
      <c r="E85" s="114">
        <v>46190</v>
      </c>
      <c r="F85" s="10" t="s">
        <v>1766</v>
      </c>
      <c r="G85" s="10" t="s">
        <v>1769</v>
      </c>
      <c r="H85" s="10" t="s">
        <v>1836</v>
      </c>
      <c r="I85" s="1017"/>
    </row>
    <row r="86" spans="1:9">
      <c r="A86" s="14">
        <f t="shared" si="1"/>
        <v>82</v>
      </c>
      <c r="B86" s="10">
        <v>82</v>
      </c>
      <c r="C86" s="669"/>
      <c r="D86" s="65"/>
      <c r="E86" s="114"/>
      <c r="F86" s="10"/>
      <c r="G86" s="10"/>
      <c r="H86" s="10"/>
      <c r="I86" s="1017"/>
    </row>
    <row r="87" spans="1:9">
      <c r="A87" s="14">
        <f t="shared" si="1"/>
        <v>83</v>
      </c>
      <c r="B87" s="10">
        <v>83</v>
      </c>
      <c r="C87" s="669"/>
      <c r="D87" s="65"/>
      <c r="E87" s="114"/>
      <c r="F87" s="10"/>
      <c r="G87" s="10"/>
      <c r="H87" s="10"/>
      <c r="I87" s="1017"/>
    </row>
    <row r="88" spans="1:9">
      <c r="A88" s="14">
        <f t="shared" si="1"/>
        <v>84</v>
      </c>
      <c r="B88" s="10">
        <v>84</v>
      </c>
      <c r="C88" s="669"/>
      <c r="D88" s="65"/>
      <c r="E88" s="114"/>
      <c r="F88" s="10"/>
      <c r="G88" s="10"/>
      <c r="H88" s="10"/>
      <c r="I88" s="1017"/>
    </row>
    <row r="89" spans="1:9">
      <c r="A89" s="14">
        <f t="shared" si="1"/>
        <v>85</v>
      </c>
      <c r="B89" s="10">
        <v>85</v>
      </c>
      <c r="C89" s="669"/>
      <c r="D89" s="65"/>
      <c r="E89" s="114"/>
      <c r="F89" s="10"/>
      <c r="G89" s="10"/>
      <c r="H89" s="10"/>
      <c r="I89" s="1017"/>
    </row>
    <row r="90" spans="1:9">
      <c r="A90" s="14">
        <f t="shared" si="1"/>
        <v>86</v>
      </c>
      <c r="B90" s="10">
        <v>86</v>
      </c>
      <c r="C90" s="669"/>
      <c r="D90" s="65"/>
      <c r="E90" s="114"/>
      <c r="F90" s="10"/>
      <c r="G90" s="10"/>
      <c r="H90" s="10"/>
      <c r="I90" s="1017"/>
    </row>
    <row r="91" spans="1:9">
      <c r="A91" s="14">
        <f t="shared" si="1"/>
        <v>87</v>
      </c>
      <c r="B91" s="10">
        <v>87</v>
      </c>
      <c r="C91" s="669"/>
      <c r="D91" s="65"/>
      <c r="E91" s="114"/>
      <c r="F91" s="10"/>
      <c r="G91" s="10"/>
      <c r="H91" s="10"/>
      <c r="I91" s="1017"/>
    </row>
    <row r="92" spans="1:9">
      <c r="A92" s="14">
        <f t="shared" si="1"/>
        <v>88</v>
      </c>
      <c r="B92" s="10">
        <v>88</v>
      </c>
      <c r="C92" s="669"/>
      <c r="D92" s="65"/>
      <c r="E92" s="114"/>
      <c r="F92" s="10"/>
      <c r="G92" s="10"/>
      <c r="H92" s="10"/>
      <c r="I92" s="1017"/>
    </row>
    <row r="93" spans="1:9">
      <c r="A93" s="14">
        <f t="shared" si="1"/>
        <v>89</v>
      </c>
      <c r="B93" s="10">
        <v>89</v>
      </c>
      <c r="C93" s="669"/>
      <c r="D93" s="65"/>
      <c r="E93" s="114"/>
      <c r="F93" s="10"/>
      <c r="G93" s="10"/>
      <c r="H93" s="10"/>
      <c r="I93" s="1017"/>
    </row>
    <row r="94" spans="1:9">
      <c r="A94" s="14">
        <f t="shared" si="1"/>
        <v>90</v>
      </c>
      <c r="B94" s="10">
        <v>90</v>
      </c>
      <c r="C94" s="669"/>
      <c r="D94" s="65"/>
      <c r="E94" s="114"/>
      <c r="F94" s="10"/>
      <c r="G94" s="10"/>
      <c r="H94" s="10"/>
      <c r="I94" s="1017"/>
    </row>
    <row r="95" spans="1:9">
      <c r="A95" s="14">
        <f t="shared" si="1"/>
        <v>91</v>
      </c>
      <c r="B95" s="10">
        <v>91</v>
      </c>
      <c r="C95" s="669"/>
      <c r="D95" s="65"/>
      <c r="E95" s="114"/>
      <c r="F95" s="10"/>
      <c r="G95" s="10"/>
      <c r="H95" s="10"/>
      <c r="I95" s="1017"/>
    </row>
    <row r="96" spans="1:9">
      <c r="A96" s="14">
        <f t="shared" si="1"/>
        <v>92</v>
      </c>
      <c r="B96" s="10">
        <v>92</v>
      </c>
      <c r="C96" s="669"/>
      <c r="D96" s="65"/>
      <c r="E96" s="114"/>
      <c r="F96" s="10"/>
      <c r="G96" s="10"/>
      <c r="H96" s="10"/>
      <c r="I96" s="1017"/>
    </row>
    <row r="97" spans="1:9">
      <c r="A97" s="14">
        <f t="shared" si="1"/>
        <v>93</v>
      </c>
      <c r="B97" s="10">
        <v>93</v>
      </c>
      <c r="C97" s="669"/>
      <c r="D97" s="65"/>
      <c r="E97" s="114"/>
      <c r="F97" s="10"/>
      <c r="G97" s="10"/>
      <c r="H97" s="10"/>
      <c r="I97" s="1017"/>
    </row>
    <row r="98" spans="1:9">
      <c r="A98" s="14">
        <f t="shared" si="1"/>
        <v>94</v>
      </c>
      <c r="B98" s="10">
        <v>94</v>
      </c>
      <c r="C98" s="669"/>
      <c r="D98" s="65"/>
      <c r="E98" s="114"/>
      <c r="F98" s="10"/>
      <c r="G98" s="10"/>
      <c r="H98" s="10"/>
      <c r="I98" s="1017"/>
    </row>
    <row r="99" spans="1:9">
      <c r="A99" s="14">
        <f t="shared" si="1"/>
        <v>95</v>
      </c>
      <c r="B99" s="10">
        <v>95</v>
      </c>
      <c r="C99" s="669"/>
      <c r="D99" s="65"/>
      <c r="E99" s="114"/>
      <c r="F99" s="10"/>
      <c r="G99" s="10"/>
      <c r="H99" s="10"/>
      <c r="I99" s="1017"/>
    </row>
    <row r="100" spans="1:9">
      <c r="A100" s="14">
        <f t="shared" si="1"/>
        <v>96</v>
      </c>
      <c r="B100" s="10">
        <v>96</v>
      </c>
      <c r="C100" s="669"/>
      <c r="D100" s="65"/>
      <c r="E100" s="114"/>
      <c r="F100" s="10"/>
      <c r="G100" s="10"/>
      <c r="H100" s="10"/>
      <c r="I100" s="1017"/>
    </row>
    <row r="101" spans="1:9">
      <c r="A101" s="14">
        <f t="shared" si="1"/>
        <v>97</v>
      </c>
      <c r="B101" s="10">
        <v>97</v>
      </c>
      <c r="C101" s="669"/>
      <c r="D101" s="65"/>
      <c r="E101" s="114"/>
      <c r="F101" s="10"/>
      <c r="G101" s="10"/>
      <c r="H101" s="10"/>
      <c r="I101" s="1017"/>
    </row>
    <row r="102" spans="1:9">
      <c r="A102" s="14">
        <f t="shared" si="1"/>
        <v>98</v>
      </c>
      <c r="B102" s="10">
        <v>98</v>
      </c>
      <c r="C102" s="1289"/>
      <c r="D102" s="65"/>
      <c r="E102" s="114"/>
      <c r="F102" s="10"/>
      <c r="G102" s="10"/>
      <c r="H102" s="10"/>
      <c r="I102" s="1301"/>
    </row>
    <row r="103" spans="1:9">
      <c r="A103" s="14">
        <f t="shared" si="1"/>
        <v>99</v>
      </c>
      <c r="B103" s="10">
        <v>99</v>
      </c>
      <c r="C103" s="1289"/>
      <c r="D103" s="65"/>
      <c r="E103" s="114"/>
      <c r="F103" s="10"/>
      <c r="G103" s="10"/>
      <c r="H103" s="10"/>
      <c r="I103" s="1301"/>
    </row>
    <row r="104" spans="1:9">
      <c r="A104" s="14">
        <f t="shared" si="1"/>
        <v>100</v>
      </c>
      <c r="B104" s="10">
        <v>100</v>
      </c>
      <c r="C104" s="1289"/>
      <c r="D104" s="65"/>
      <c r="E104" s="114"/>
      <c r="F104" s="10"/>
      <c r="G104" s="10"/>
      <c r="H104" s="10"/>
      <c r="I104" s="1301"/>
    </row>
    <row r="105" spans="1:9">
      <c r="A105" s="14">
        <f t="shared" si="1"/>
        <v>101</v>
      </c>
      <c r="B105" s="10">
        <v>101</v>
      </c>
      <c r="C105" s="1289"/>
      <c r="D105" s="65"/>
      <c r="E105" s="114"/>
      <c r="F105" s="10"/>
      <c r="G105" s="10"/>
      <c r="H105" s="10"/>
      <c r="I105" s="1301"/>
    </row>
    <row r="106" spans="1:9">
      <c r="A106" s="14">
        <f t="shared" si="1"/>
        <v>102</v>
      </c>
      <c r="B106" s="10">
        <v>102</v>
      </c>
      <c r="C106" s="1289"/>
      <c r="D106" s="65"/>
      <c r="E106" s="114"/>
      <c r="F106" s="10"/>
      <c r="G106" s="10"/>
      <c r="H106" s="10"/>
      <c r="I106" s="1301"/>
    </row>
    <row r="107" spans="1:9">
      <c r="A107" s="14">
        <f t="shared" si="1"/>
        <v>103</v>
      </c>
      <c r="B107" s="10">
        <v>103</v>
      </c>
      <c r="C107" s="1289"/>
      <c r="D107" s="65"/>
      <c r="E107" s="114"/>
      <c r="F107" s="10"/>
      <c r="G107" s="10"/>
      <c r="H107" s="10"/>
      <c r="I107" s="1301"/>
    </row>
    <row r="108" spans="1:9">
      <c r="A108" s="14">
        <f t="shared" si="1"/>
        <v>104</v>
      </c>
      <c r="B108" s="10">
        <v>104</v>
      </c>
      <c r="C108" s="1289"/>
      <c r="D108" s="65"/>
      <c r="E108" s="114"/>
      <c r="F108" s="10"/>
      <c r="G108" s="10"/>
      <c r="H108" s="10"/>
      <c r="I108" s="1301"/>
    </row>
    <row r="109" spans="1:9">
      <c r="A109" s="14">
        <f t="shared" si="1"/>
        <v>105</v>
      </c>
      <c r="B109" s="10">
        <v>105</v>
      </c>
      <c r="C109" s="1289"/>
      <c r="D109" s="65"/>
      <c r="E109" s="114"/>
      <c r="F109" s="10"/>
      <c r="G109" s="10"/>
      <c r="H109" s="10"/>
      <c r="I109" s="1301"/>
    </row>
    <row r="110" spans="1:9">
      <c r="A110" s="14">
        <f t="shared" si="1"/>
        <v>106</v>
      </c>
      <c r="B110" s="10">
        <v>106</v>
      </c>
      <c r="C110" s="1289"/>
      <c r="D110" s="65"/>
      <c r="E110" s="114"/>
      <c r="F110" s="10"/>
      <c r="G110" s="10"/>
      <c r="H110" s="10"/>
      <c r="I110" s="1301"/>
    </row>
    <row r="111" spans="1:9">
      <c r="A111" s="14">
        <f t="shared" si="1"/>
        <v>107</v>
      </c>
      <c r="B111" s="10">
        <v>107</v>
      </c>
      <c r="C111" s="1289"/>
      <c r="D111" s="65"/>
      <c r="E111" s="114"/>
      <c r="F111" s="10"/>
      <c r="G111" s="10"/>
      <c r="H111" s="10"/>
      <c r="I111" s="1301"/>
    </row>
    <row r="112" spans="1:9">
      <c r="A112" s="1300"/>
      <c r="B112" s="1285"/>
      <c r="C112" s="1289"/>
      <c r="D112" s="1040"/>
      <c r="E112" s="1290"/>
      <c r="F112" s="1285"/>
      <c r="G112" s="1285"/>
      <c r="H112" s="1285"/>
      <c r="I112" s="1301"/>
    </row>
    <row r="113" spans="1:9">
      <c r="A113" s="1300"/>
      <c r="B113" s="1285"/>
      <c r="C113" s="1289"/>
      <c r="D113" s="1040"/>
      <c r="E113" s="1290"/>
      <c r="F113" s="1285"/>
      <c r="G113" s="1285"/>
      <c r="H113" s="1285"/>
      <c r="I113" s="1301"/>
    </row>
    <row r="114" spans="1:9">
      <c r="A114" s="1300"/>
      <c r="B114" s="1285"/>
      <c r="C114" s="1289"/>
      <c r="D114" s="1040"/>
      <c r="E114" s="1290"/>
      <c r="F114" s="1285"/>
      <c r="G114" s="1285"/>
      <c r="H114" s="1285"/>
      <c r="I114" s="1301"/>
    </row>
    <row r="115" spans="1:9">
      <c r="A115" s="1300"/>
      <c r="B115" s="1285"/>
      <c r="C115" s="1289"/>
      <c r="D115" s="1040"/>
      <c r="E115" s="1290"/>
      <c r="F115" s="1285"/>
      <c r="G115" s="1285"/>
      <c r="H115" s="1285"/>
      <c r="I115" s="1301"/>
    </row>
    <row r="116" spans="1:9">
      <c r="A116" s="1300"/>
      <c r="B116" s="1285"/>
      <c r="C116" s="1289"/>
      <c r="D116" s="1040"/>
      <c r="E116" s="1290"/>
      <c r="F116" s="1285"/>
      <c r="G116" s="1285"/>
      <c r="H116" s="1285"/>
      <c r="I116" s="1301"/>
    </row>
    <row r="117" spans="1:9">
      <c r="A117" s="1300"/>
      <c r="B117" s="1285"/>
      <c r="C117" s="1289"/>
      <c r="D117" s="1040"/>
      <c r="E117" s="1290"/>
      <c r="F117" s="1285"/>
      <c r="G117" s="1285"/>
      <c r="H117" s="1285"/>
      <c r="I117" s="1301"/>
    </row>
    <row r="118" spans="1:9">
      <c r="A118" s="1300"/>
      <c r="B118" s="1285"/>
      <c r="C118" s="1289"/>
      <c r="D118" s="1040"/>
      <c r="E118" s="1290"/>
      <c r="F118" s="1285"/>
      <c r="G118" s="1285"/>
      <c r="H118" s="1285"/>
      <c r="I118" s="1301"/>
    </row>
    <row r="119" spans="1:9">
      <c r="A119" s="1300"/>
      <c r="B119" s="1285"/>
      <c r="C119" s="1289"/>
      <c r="D119" s="1040"/>
      <c r="E119" s="1290"/>
      <c r="F119" s="1285"/>
      <c r="G119" s="1285"/>
      <c r="H119" s="1285"/>
      <c r="I119" s="1301"/>
    </row>
    <row r="120" spans="1:9">
      <c r="A120" s="1300"/>
      <c r="B120" s="1285"/>
      <c r="C120" s="1289"/>
      <c r="D120" s="1040"/>
      <c r="E120" s="1290"/>
      <c r="F120" s="1285"/>
      <c r="G120" s="1285"/>
      <c r="H120" s="1285"/>
      <c r="I120" s="1301"/>
    </row>
    <row r="121" spans="1:9" ht="15" thickBot="1">
      <c r="A121" s="1298"/>
      <c r="B121" s="17"/>
      <c r="C121" s="1175"/>
      <c r="D121" s="1299"/>
      <c r="E121" s="1178"/>
      <c r="F121" s="17"/>
      <c r="G121" s="17"/>
      <c r="H121" s="17"/>
      <c r="I121" s="1179"/>
    </row>
  </sheetData>
  <autoFilter ref="A4:I111" xr:uid="{16DA30C0-ECDA-4A57-9CF7-E2F81BC95CFF}"/>
  <mergeCells count="3">
    <mergeCell ref="A1:I1"/>
    <mergeCell ref="A2:I2"/>
    <mergeCell ref="A3:H3"/>
  </mergeCells>
  <conditionalFormatting sqref="C1:C26 C28:C1048576">
    <cfRule type="duplicateValues" dxfId="114" priority="10"/>
    <cfRule type="duplicateValues" dxfId="113" priority="25"/>
  </conditionalFormatting>
  <conditionalFormatting sqref="C5">
    <cfRule type="duplicateValues" dxfId="112" priority="24"/>
  </conditionalFormatting>
  <conditionalFormatting sqref="C28 C13:C26">
    <cfRule type="duplicateValues" dxfId="111" priority="17"/>
    <cfRule type="duplicateValues" dxfId="110" priority="18"/>
    <cfRule type="duplicateValues" dxfId="109" priority="19"/>
    <cfRule type="duplicateValues" dxfId="108" priority="20"/>
    <cfRule type="duplicateValues" dxfId="107" priority="21"/>
    <cfRule type="duplicateValues" dxfId="106" priority="22"/>
  </conditionalFormatting>
  <conditionalFormatting sqref="C29"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</conditionalFormatting>
  <conditionalFormatting sqref="C29:C65589 C1:C12 C14 C16 C18 C20 C22 C24 J40">
    <cfRule type="expression" dxfId="99" priority="4491" stopIfTrue="1">
      <formula>AND(COUNTIF($C$28:$C$65589, C1)+COUNTIF($C$1:$C$12, C1)&gt;1,NOT(ISBLANK(C1)))</formula>
    </cfRule>
  </conditionalFormatting>
  <conditionalFormatting sqref="C30:C43">
    <cfRule type="duplicateValues" dxfId="98" priority="4500"/>
    <cfRule type="duplicateValues" dxfId="97" priority="4501"/>
    <cfRule type="duplicateValues" dxfId="96" priority="4502"/>
    <cfRule type="duplicateValues" dxfId="95" priority="4503"/>
    <cfRule type="duplicateValues" dxfId="94" priority="4504"/>
    <cfRule type="duplicateValues" dxfId="93" priority="4505"/>
  </conditionalFormatting>
  <conditionalFormatting sqref="C44:C65589">
    <cfRule type="duplicateValues" dxfId="92" priority="4482"/>
  </conditionalFormatting>
  <conditionalFormatting sqref="J40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60" t="s">
        <v>120</v>
      </c>
      <c r="B1" s="1561"/>
      <c r="C1" s="1561"/>
      <c r="D1" s="1561"/>
      <c r="E1" s="1561"/>
      <c r="F1" s="1561"/>
      <c r="G1" s="1561"/>
      <c r="H1" s="1561"/>
      <c r="I1" s="1561"/>
      <c r="J1" s="1561"/>
      <c r="K1" s="1561"/>
      <c r="L1" s="1561"/>
      <c r="M1" s="1562"/>
    </row>
    <row r="2" spans="1:13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26"/>
    </row>
    <row r="3" spans="1:13" ht="16" thickBot="1">
      <c r="A3" s="1627" t="s">
        <v>116</v>
      </c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66" t="str">
        <f>TA413_PBNTL!M1</f>
        <v>23.06.2026</v>
      </c>
    </row>
    <row r="4" spans="1:13" ht="43.5">
      <c r="A4" s="1393" t="s">
        <v>41</v>
      </c>
      <c r="B4" s="1394" t="s">
        <v>42</v>
      </c>
      <c r="C4" s="1395" t="s">
        <v>43</v>
      </c>
      <c r="D4" s="1394" t="s">
        <v>44</v>
      </c>
      <c r="E4" s="1396" t="s">
        <v>115</v>
      </c>
      <c r="F4" s="1396" t="s">
        <v>111</v>
      </c>
      <c r="G4" s="1396" t="s">
        <v>117</v>
      </c>
      <c r="H4" s="1396" t="s">
        <v>118</v>
      </c>
      <c r="I4" s="1396" t="s">
        <v>1841</v>
      </c>
      <c r="J4" s="1396" t="s">
        <v>119</v>
      </c>
      <c r="K4" s="1397" t="s">
        <v>87</v>
      </c>
      <c r="L4" s="1394" t="s">
        <v>48</v>
      </c>
      <c r="M4" s="1398" t="s">
        <v>1</v>
      </c>
    </row>
    <row r="5" spans="1:13" ht="15.5">
      <c r="A5" s="10">
        <v>1</v>
      </c>
      <c r="B5" s="10">
        <v>1</v>
      </c>
      <c r="C5" s="921" t="s">
        <v>268</v>
      </c>
      <c r="D5" s="1400" t="s">
        <v>188</v>
      </c>
      <c r="E5" s="10" t="s">
        <v>1840</v>
      </c>
      <c r="F5" s="10" t="s">
        <v>1840</v>
      </c>
      <c r="G5" s="10" t="s">
        <v>1840</v>
      </c>
      <c r="H5" s="10" t="s">
        <v>1840</v>
      </c>
      <c r="I5" s="114">
        <v>46189</v>
      </c>
      <c r="J5" s="10"/>
      <c r="K5" s="10" t="s">
        <v>1008</v>
      </c>
      <c r="L5" s="10"/>
      <c r="M5" s="1399"/>
    </row>
    <row r="6" spans="1:13" ht="15.5">
      <c r="A6" s="10">
        <v>2</v>
      </c>
      <c r="B6" s="10">
        <v>2</v>
      </c>
      <c r="C6" s="750" t="s">
        <v>1250</v>
      </c>
      <c r="D6" s="1400" t="s">
        <v>178</v>
      </c>
      <c r="E6" s="10"/>
      <c r="F6" s="10"/>
      <c r="G6" s="10"/>
      <c r="H6" s="10"/>
      <c r="I6" s="10"/>
      <c r="J6" s="10"/>
      <c r="K6" s="10"/>
      <c r="L6" s="10"/>
      <c r="M6" s="1135" t="s">
        <v>1839</v>
      </c>
    </row>
    <row r="7" spans="1:13" ht="15.5">
      <c r="A7" s="10">
        <v>3</v>
      </c>
      <c r="B7" s="10">
        <v>3</v>
      </c>
      <c r="C7" s="921" t="s">
        <v>1252</v>
      </c>
      <c r="D7" s="1401" t="s">
        <v>3</v>
      </c>
      <c r="E7" s="10" t="s">
        <v>1840</v>
      </c>
      <c r="F7" s="10" t="s">
        <v>1840</v>
      </c>
      <c r="G7" s="10" t="s">
        <v>1840</v>
      </c>
      <c r="H7" s="10" t="s">
        <v>1840</v>
      </c>
      <c r="I7" s="114">
        <v>46189</v>
      </c>
      <c r="J7" s="10"/>
      <c r="K7" s="10" t="s">
        <v>1008</v>
      </c>
      <c r="L7" s="10"/>
      <c r="M7" s="1399"/>
    </row>
    <row r="8" spans="1:13" ht="15.5">
      <c r="A8" s="10">
        <v>4</v>
      </c>
      <c r="B8" s="10">
        <v>4</v>
      </c>
      <c r="C8" s="921" t="s">
        <v>1253</v>
      </c>
      <c r="D8" s="1401" t="s">
        <v>2</v>
      </c>
      <c r="E8" s="10" t="s">
        <v>1840</v>
      </c>
      <c r="F8" s="10" t="s">
        <v>1840</v>
      </c>
      <c r="G8" s="10" t="s">
        <v>1840</v>
      </c>
      <c r="H8" s="10" t="s">
        <v>1840</v>
      </c>
      <c r="I8" s="114">
        <v>46189</v>
      </c>
      <c r="J8" s="10"/>
      <c r="K8" s="10" t="s">
        <v>1008</v>
      </c>
      <c r="L8" s="10"/>
      <c r="M8" s="1399"/>
    </row>
    <row r="9" spans="1:13" ht="15.5">
      <c r="A9" s="10">
        <v>5</v>
      </c>
      <c r="B9" s="10">
        <v>5</v>
      </c>
      <c r="C9" s="921" t="s">
        <v>1254</v>
      </c>
      <c r="D9" s="1401" t="s">
        <v>2</v>
      </c>
      <c r="E9" s="10" t="s">
        <v>1840</v>
      </c>
      <c r="F9" s="10" t="s">
        <v>1840</v>
      </c>
      <c r="G9" s="10" t="s">
        <v>1840</v>
      </c>
      <c r="H9" s="10" t="s">
        <v>1840</v>
      </c>
      <c r="I9" s="114">
        <v>46189</v>
      </c>
      <c r="J9" s="10"/>
      <c r="K9" s="10" t="s">
        <v>1008</v>
      </c>
      <c r="L9" s="10"/>
      <c r="M9" s="1399"/>
    </row>
    <row r="10" spans="1:13" ht="15.5">
      <c r="A10" s="10">
        <v>6</v>
      </c>
      <c r="B10" s="10">
        <v>6</v>
      </c>
      <c r="C10" s="921" t="s">
        <v>1255</v>
      </c>
      <c r="D10" s="1401" t="s">
        <v>2</v>
      </c>
      <c r="E10" s="10" t="s">
        <v>1840</v>
      </c>
      <c r="F10" s="10" t="s">
        <v>1840</v>
      </c>
      <c r="G10" s="10" t="s">
        <v>1840</v>
      </c>
      <c r="H10" s="10" t="s">
        <v>1840</v>
      </c>
      <c r="I10" s="114">
        <v>46189</v>
      </c>
      <c r="J10" s="10"/>
      <c r="K10" s="10" t="s">
        <v>1008</v>
      </c>
      <c r="L10" s="10"/>
      <c r="M10" s="1399"/>
    </row>
    <row r="11" spans="1:13" ht="15.5">
      <c r="A11" s="10">
        <v>7</v>
      </c>
      <c r="B11" s="10">
        <v>7</v>
      </c>
      <c r="C11" s="921" t="s">
        <v>1256</v>
      </c>
      <c r="D11" s="1401" t="s">
        <v>2</v>
      </c>
      <c r="E11" s="10" t="s">
        <v>1840</v>
      </c>
      <c r="F11" s="10" t="s">
        <v>1840</v>
      </c>
      <c r="G11" s="10" t="s">
        <v>1840</v>
      </c>
      <c r="H11" s="10" t="s">
        <v>1840</v>
      </c>
      <c r="I11" s="114">
        <v>46189</v>
      </c>
      <c r="J11" s="10"/>
      <c r="K11" s="10" t="s">
        <v>1008</v>
      </c>
      <c r="L11" s="10"/>
      <c r="M11" s="1399"/>
    </row>
    <row r="12" spans="1:13" ht="15.5">
      <c r="A12" s="10">
        <v>8</v>
      </c>
      <c r="B12" s="10">
        <v>8</v>
      </c>
      <c r="C12" s="921" t="s">
        <v>1257</v>
      </c>
      <c r="D12" s="1401" t="s">
        <v>79</v>
      </c>
      <c r="E12" s="10" t="s">
        <v>1840</v>
      </c>
      <c r="F12" s="10" t="s">
        <v>1840</v>
      </c>
      <c r="G12" s="10" t="s">
        <v>1840</v>
      </c>
      <c r="H12" s="10" t="s">
        <v>1840</v>
      </c>
      <c r="I12" s="114">
        <v>46189</v>
      </c>
      <c r="J12" s="10"/>
      <c r="K12" s="10" t="s">
        <v>1008</v>
      </c>
      <c r="L12" s="10"/>
      <c r="M12" s="1399"/>
    </row>
    <row r="13" spans="1:13" ht="15.5">
      <c r="A13" s="10">
        <v>9</v>
      </c>
      <c r="B13" s="10">
        <v>9</v>
      </c>
      <c r="C13" s="921" t="s">
        <v>1258</v>
      </c>
      <c r="D13" s="1401" t="s">
        <v>183</v>
      </c>
      <c r="E13" s="10" t="s">
        <v>1840</v>
      </c>
      <c r="F13" s="10" t="s">
        <v>1840</v>
      </c>
      <c r="G13" s="10" t="s">
        <v>1840</v>
      </c>
      <c r="H13" s="10" t="s">
        <v>1840</v>
      </c>
      <c r="I13" s="114">
        <v>46189</v>
      </c>
      <c r="J13" s="10"/>
      <c r="K13" s="10" t="s">
        <v>1008</v>
      </c>
      <c r="L13" s="10"/>
      <c r="M13" s="1399"/>
    </row>
    <row r="14" spans="1:13" ht="15.5">
      <c r="A14" s="10">
        <v>10</v>
      </c>
      <c r="B14" s="10">
        <v>10</v>
      </c>
      <c r="C14" s="921" t="s">
        <v>1259</v>
      </c>
      <c r="D14" s="1401" t="s">
        <v>2</v>
      </c>
      <c r="E14" s="10" t="s">
        <v>1840</v>
      </c>
      <c r="F14" s="10" t="s">
        <v>1840</v>
      </c>
      <c r="G14" s="10" t="s">
        <v>1840</v>
      </c>
      <c r="H14" s="10" t="s">
        <v>1840</v>
      </c>
      <c r="I14" s="114">
        <v>46189</v>
      </c>
      <c r="J14" s="10"/>
      <c r="K14" s="10" t="s">
        <v>1008</v>
      </c>
      <c r="L14" s="10"/>
      <c r="M14" s="1399"/>
    </row>
    <row r="15" spans="1:13" ht="15.5">
      <c r="A15" s="10">
        <v>11</v>
      </c>
      <c r="B15" s="10">
        <v>11</v>
      </c>
      <c r="C15" s="921" t="s">
        <v>1260</v>
      </c>
      <c r="D15" s="1401" t="s">
        <v>2</v>
      </c>
      <c r="E15" s="10" t="s">
        <v>1840</v>
      </c>
      <c r="F15" s="10" t="s">
        <v>1840</v>
      </c>
      <c r="G15" s="10" t="s">
        <v>1840</v>
      </c>
      <c r="H15" s="10" t="s">
        <v>1840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1" t="s">
        <v>1261</v>
      </c>
      <c r="D16" s="1401" t="s">
        <v>3</v>
      </c>
      <c r="E16" s="10" t="s">
        <v>1840</v>
      </c>
      <c r="F16" s="10" t="s">
        <v>1840</v>
      </c>
      <c r="G16" s="10" t="s">
        <v>1840</v>
      </c>
      <c r="H16" s="10" t="s">
        <v>1840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1" t="s">
        <v>1262</v>
      </c>
      <c r="D17" s="1401" t="s">
        <v>3</v>
      </c>
      <c r="E17" s="10" t="s">
        <v>1840</v>
      </c>
      <c r="F17" s="10" t="s">
        <v>1840</v>
      </c>
      <c r="G17" s="10" t="s">
        <v>1840</v>
      </c>
      <c r="H17" s="10" t="s">
        <v>1840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1" t="s">
        <v>1263</v>
      </c>
      <c r="D18" s="1401" t="s">
        <v>2</v>
      </c>
      <c r="E18" s="10" t="s">
        <v>1840</v>
      </c>
      <c r="F18" s="10" t="s">
        <v>1840</v>
      </c>
      <c r="G18" s="10" t="s">
        <v>1840</v>
      </c>
      <c r="H18" s="10" t="s">
        <v>1840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1" t="s">
        <v>1264</v>
      </c>
      <c r="D19" s="1401" t="s">
        <v>3</v>
      </c>
      <c r="E19" s="10" t="s">
        <v>1840</v>
      </c>
      <c r="F19" s="10" t="s">
        <v>1840</v>
      </c>
      <c r="G19" s="10" t="s">
        <v>1840</v>
      </c>
      <c r="H19" s="10" t="s">
        <v>1840</v>
      </c>
      <c r="I19" s="114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21" t="s">
        <v>1265</v>
      </c>
      <c r="D20" s="1401" t="s">
        <v>211</v>
      </c>
      <c r="E20" s="10"/>
      <c r="F20" s="10"/>
      <c r="G20" s="10"/>
      <c r="H20" s="10"/>
      <c r="I20" s="114"/>
      <c r="J20" s="10"/>
      <c r="K20" s="10"/>
      <c r="L20" s="10"/>
      <c r="M20" s="1135" t="s">
        <v>1839</v>
      </c>
    </row>
    <row r="21" spans="1:13" ht="15.5">
      <c r="A21" s="10">
        <v>17</v>
      </c>
      <c r="B21" s="10">
        <v>17</v>
      </c>
      <c r="C21" s="921" t="s">
        <v>1266</v>
      </c>
      <c r="D21" s="1401" t="s">
        <v>2</v>
      </c>
      <c r="E21" s="10" t="s">
        <v>1840</v>
      </c>
      <c r="F21" s="10" t="s">
        <v>1840</v>
      </c>
      <c r="G21" s="10" t="s">
        <v>1840</v>
      </c>
      <c r="H21" s="10" t="s">
        <v>1840</v>
      </c>
      <c r="I21" s="114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21" t="s">
        <v>1267</v>
      </c>
      <c r="D22" s="1401" t="s">
        <v>49</v>
      </c>
      <c r="E22" s="10"/>
      <c r="F22" s="10"/>
      <c r="G22" s="10"/>
      <c r="H22" s="10"/>
      <c r="I22" s="114"/>
      <c r="J22" s="10"/>
      <c r="K22" s="10"/>
      <c r="L22" s="10"/>
      <c r="M22" s="10" t="s">
        <v>1839</v>
      </c>
    </row>
    <row r="23" spans="1:13" ht="15.5">
      <c r="A23" s="10">
        <v>19</v>
      </c>
      <c r="B23" s="10">
        <v>19</v>
      </c>
      <c r="C23" s="921" t="s">
        <v>1268</v>
      </c>
      <c r="D23" s="1401" t="s">
        <v>79</v>
      </c>
      <c r="E23" s="10" t="s">
        <v>1840</v>
      </c>
      <c r="F23" s="10" t="s">
        <v>1840</v>
      </c>
      <c r="G23" s="10" t="s">
        <v>1840</v>
      </c>
      <c r="H23" s="10" t="s">
        <v>1840</v>
      </c>
      <c r="I23" s="114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21" t="s">
        <v>256</v>
      </c>
      <c r="D24" s="1401" t="s">
        <v>215</v>
      </c>
      <c r="E24" s="10" t="s">
        <v>1840</v>
      </c>
      <c r="F24" s="10" t="s">
        <v>1840</v>
      </c>
      <c r="G24" s="10" t="s">
        <v>1840</v>
      </c>
      <c r="H24" s="10" t="s">
        <v>1840</v>
      </c>
      <c r="I24" s="114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21" t="s">
        <v>454</v>
      </c>
      <c r="D25" s="1401" t="s">
        <v>79</v>
      </c>
      <c r="E25" s="10" t="s">
        <v>1840</v>
      </c>
      <c r="F25" s="10" t="s">
        <v>1840</v>
      </c>
      <c r="G25" s="10" t="s">
        <v>1840</v>
      </c>
      <c r="H25" s="10" t="s">
        <v>1840</v>
      </c>
      <c r="I25" s="114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21" t="s">
        <v>892</v>
      </c>
      <c r="D26" s="1401" t="s">
        <v>226</v>
      </c>
      <c r="E26" s="10" t="s">
        <v>1840</v>
      </c>
      <c r="F26" s="10" t="s">
        <v>1840</v>
      </c>
      <c r="G26" s="10" t="s">
        <v>1840</v>
      </c>
      <c r="H26" s="10" t="s">
        <v>1840</v>
      </c>
      <c r="I26" s="114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21" t="s">
        <v>893</v>
      </c>
      <c r="D27" s="1401" t="s">
        <v>79</v>
      </c>
      <c r="E27" s="10" t="s">
        <v>1840</v>
      </c>
      <c r="F27" s="10" t="s">
        <v>1840</v>
      </c>
      <c r="G27" s="10" t="s">
        <v>1840</v>
      </c>
      <c r="H27" s="10" t="s">
        <v>1840</v>
      </c>
      <c r="I27" s="114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21" t="s">
        <v>894</v>
      </c>
      <c r="D28" s="1401" t="s">
        <v>79</v>
      </c>
      <c r="E28" s="10" t="s">
        <v>1840</v>
      </c>
      <c r="F28" s="10" t="s">
        <v>1840</v>
      </c>
      <c r="G28" s="10" t="s">
        <v>1840</v>
      </c>
      <c r="H28" s="10" t="s">
        <v>1840</v>
      </c>
      <c r="I28" s="114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21" t="s">
        <v>895</v>
      </c>
      <c r="D29" s="1401" t="s">
        <v>49</v>
      </c>
      <c r="E29" s="10" t="s">
        <v>1840</v>
      </c>
      <c r="F29" s="10" t="s">
        <v>1840</v>
      </c>
      <c r="G29" s="10" t="s">
        <v>1840</v>
      </c>
      <c r="H29" s="10" t="s">
        <v>1840</v>
      </c>
      <c r="I29" s="114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21" t="s">
        <v>896</v>
      </c>
      <c r="D30" s="1401" t="s">
        <v>79</v>
      </c>
      <c r="E30" s="10" t="s">
        <v>1840</v>
      </c>
      <c r="F30" s="10" t="s">
        <v>1840</v>
      </c>
      <c r="G30" s="10" t="s">
        <v>1840</v>
      </c>
      <c r="H30" s="10" t="s">
        <v>1840</v>
      </c>
      <c r="I30" s="114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21" t="s">
        <v>897</v>
      </c>
      <c r="D31" s="1401" t="s">
        <v>49</v>
      </c>
      <c r="E31" s="10" t="s">
        <v>1840</v>
      </c>
      <c r="F31" s="10" t="s">
        <v>1840</v>
      </c>
      <c r="G31" s="10" t="s">
        <v>1840</v>
      </c>
      <c r="H31" s="10" t="s">
        <v>1840</v>
      </c>
      <c r="I31" s="114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21" t="s">
        <v>898</v>
      </c>
      <c r="D32" s="1401" t="s">
        <v>49</v>
      </c>
      <c r="E32" s="10" t="s">
        <v>1840</v>
      </c>
      <c r="F32" s="10" t="s">
        <v>1840</v>
      </c>
      <c r="G32" s="10" t="s">
        <v>1840</v>
      </c>
      <c r="H32" s="10" t="s">
        <v>1840</v>
      </c>
      <c r="I32" s="114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21" t="s">
        <v>257</v>
      </c>
      <c r="D33" s="1401" t="s">
        <v>227</v>
      </c>
      <c r="E33" s="10" t="s">
        <v>1840</v>
      </c>
      <c r="F33" s="10" t="s">
        <v>1840</v>
      </c>
      <c r="G33" s="10" t="s">
        <v>1840</v>
      </c>
      <c r="H33" s="10" t="s">
        <v>1840</v>
      </c>
      <c r="I33" s="114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21" t="s">
        <v>459</v>
      </c>
      <c r="D34" s="1401" t="s">
        <v>79</v>
      </c>
      <c r="E34" s="10" t="s">
        <v>1840</v>
      </c>
      <c r="F34" s="10" t="s">
        <v>1840</v>
      </c>
      <c r="G34" s="10" t="s">
        <v>1840</v>
      </c>
      <c r="H34" s="10" t="s">
        <v>1840</v>
      </c>
      <c r="I34" s="114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21" t="s">
        <v>460</v>
      </c>
      <c r="D35" s="1401" t="s">
        <v>49</v>
      </c>
      <c r="E35" s="10" t="s">
        <v>1840</v>
      </c>
      <c r="F35" s="10" t="s">
        <v>1840</v>
      </c>
      <c r="G35" s="10" t="s">
        <v>1840</v>
      </c>
      <c r="H35" s="10" t="s">
        <v>1840</v>
      </c>
      <c r="I35" s="114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21" t="s">
        <v>461</v>
      </c>
      <c r="D36" s="1401" t="s">
        <v>49</v>
      </c>
      <c r="E36" s="10" t="s">
        <v>1840</v>
      </c>
      <c r="F36" s="10" t="s">
        <v>1840</v>
      </c>
      <c r="G36" s="10" t="s">
        <v>1840</v>
      </c>
      <c r="H36" s="10" t="s">
        <v>1840</v>
      </c>
      <c r="I36" s="114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21" t="s">
        <v>462</v>
      </c>
      <c r="D37" s="1401" t="s">
        <v>154</v>
      </c>
      <c r="E37" s="10" t="s">
        <v>1840</v>
      </c>
      <c r="F37" s="10" t="s">
        <v>1840</v>
      </c>
      <c r="G37" s="10" t="s">
        <v>1840</v>
      </c>
      <c r="H37" s="10" t="s">
        <v>1840</v>
      </c>
      <c r="I37" s="114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21" t="s">
        <v>463</v>
      </c>
      <c r="D38" s="1401" t="s">
        <v>79</v>
      </c>
      <c r="E38" s="10" t="s">
        <v>1840</v>
      </c>
      <c r="F38" s="10" t="s">
        <v>1840</v>
      </c>
      <c r="G38" s="10" t="s">
        <v>1840</v>
      </c>
      <c r="H38" s="10" t="s">
        <v>1840</v>
      </c>
      <c r="I38" s="114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21" t="s">
        <v>464</v>
      </c>
      <c r="D39" s="1401" t="s">
        <v>2</v>
      </c>
      <c r="E39" s="10" t="s">
        <v>1840</v>
      </c>
      <c r="F39" s="10" t="s">
        <v>1840</v>
      </c>
      <c r="G39" s="10" t="s">
        <v>1840</v>
      </c>
      <c r="H39" s="10" t="s">
        <v>1840</v>
      </c>
      <c r="I39" s="114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21" t="s">
        <v>465</v>
      </c>
      <c r="D40" s="1401" t="s">
        <v>49</v>
      </c>
      <c r="E40" s="10" t="s">
        <v>1840</v>
      </c>
      <c r="F40" s="10" t="s">
        <v>1840</v>
      </c>
      <c r="G40" s="10" t="s">
        <v>1840</v>
      </c>
      <c r="H40" s="10" t="s">
        <v>1840</v>
      </c>
      <c r="I40" s="114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21" t="s">
        <v>466</v>
      </c>
      <c r="D41" s="1401" t="s">
        <v>79</v>
      </c>
      <c r="E41" s="10" t="s">
        <v>1840</v>
      </c>
      <c r="F41" s="10" t="s">
        <v>1840</v>
      </c>
      <c r="G41" s="10" t="s">
        <v>1840</v>
      </c>
      <c r="H41" s="10" t="s">
        <v>1840</v>
      </c>
      <c r="I41" s="114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21" t="s">
        <v>467</v>
      </c>
      <c r="D42" s="1401" t="s">
        <v>79</v>
      </c>
      <c r="E42" s="10" t="s">
        <v>1840</v>
      </c>
      <c r="F42" s="10" t="s">
        <v>1840</v>
      </c>
      <c r="G42" s="10" t="s">
        <v>1840</v>
      </c>
      <c r="H42" s="10" t="s">
        <v>1840</v>
      </c>
      <c r="I42" s="114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21" t="s">
        <v>468</v>
      </c>
      <c r="D43" s="1401" t="s">
        <v>49</v>
      </c>
      <c r="E43" s="10" t="s">
        <v>1840</v>
      </c>
      <c r="F43" s="10" t="s">
        <v>1840</v>
      </c>
      <c r="G43" s="10" t="s">
        <v>1840</v>
      </c>
      <c r="H43" s="10" t="s">
        <v>1840</v>
      </c>
      <c r="I43" s="114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21" t="s">
        <v>674</v>
      </c>
      <c r="D44" s="1401" t="s">
        <v>403</v>
      </c>
      <c r="E44" s="10" t="s">
        <v>1840</v>
      </c>
      <c r="F44" s="10" t="s">
        <v>1840</v>
      </c>
      <c r="G44" s="10" t="s">
        <v>1840</v>
      </c>
      <c r="H44" s="10" t="s">
        <v>1840</v>
      </c>
      <c r="I44" s="114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21" t="s">
        <v>258</v>
      </c>
      <c r="D45" s="1401" t="s">
        <v>211</v>
      </c>
      <c r="E45" s="10" t="s">
        <v>1840</v>
      </c>
      <c r="F45" s="10" t="s">
        <v>1840</v>
      </c>
      <c r="G45" s="10" t="s">
        <v>1840</v>
      </c>
      <c r="H45" s="10" t="s">
        <v>1840</v>
      </c>
      <c r="I45" s="114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21" t="s">
        <v>259</v>
      </c>
      <c r="D46" s="1401" t="s">
        <v>49</v>
      </c>
      <c r="E46" s="10" t="s">
        <v>1840</v>
      </c>
      <c r="F46" s="10" t="s">
        <v>1840</v>
      </c>
      <c r="G46" s="10" t="s">
        <v>1840</v>
      </c>
      <c r="H46" s="10" t="s">
        <v>1840</v>
      </c>
      <c r="I46" s="114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21" t="s">
        <v>260</v>
      </c>
      <c r="D47" s="1401" t="s">
        <v>79</v>
      </c>
      <c r="E47" s="10" t="s">
        <v>1840</v>
      </c>
      <c r="F47" s="10" t="s">
        <v>1840</v>
      </c>
      <c r="G47" s="10" t="s">
        <v>1840</v>
      </c>
      <c r="H47" s="10" t="s">
        <v>1840</v>
      </c>
      <c r="I47" s="114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21" t="s">
        <v>469</v>
      </c>
      <c r="D48" s="1401" t="s">
        <v>2</v>
      </c>
      <c r="E48" s="10" t="s">
        <v>1840</v>
      </c>
      <c r="F48" s="10" t="s">
        <v>1840</v>
      </c>
      <c r="G48" s="10" t="s">
        <v>1840</v>
      </c>
      <c r="H48" s="10" t="s">
        <v>1840</v>
      </c>
      <c r="I48" s="114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21" t="s">
        <v>470</v>
      </c>
      <c r="D49" s="1401" t="s">
        <v>49</v>
      </c>
      <c r="E49" s="10" t="s">
        <v>1840</v>
      </c>
      <c r="F49" s="10" t="s">
        <v>1840</v>
      </c>
      <c r="G49" s="10" t="s">
        <v>1840</v>
      </c>
      <c r="H49" s="10" t="s">
        <v>1840</v>
      </c>
      <c r="I49" s="114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21" t="s">
        <v>471</v>
      </c>
      <c r="D50" s="1401" t="s">
        <v>49</v>
      </c>
      <c r="E50" s="10"/>
      <c r="F50" s="10"/>
      <c r="G50" s="10"/>
      <c r="H50" s="10"/>
      <c r="I50" s="114"/>
      <c r="J50" s="10"/>
      <c r="K50" s="10"/>
      <c r="L50" s="10"/>
      <c r="M50" s="1135" t="s">
        <v>1839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topLeftCell="A14" workbookViewId="0">
      <selection activeCell="K24" sqref="K24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414" t="str">
        <f>Stringing!A1</f>
        <v>KEC International Limited</v>
      </c>
      <c r="C2" s="1415"/>
      <c r="D2" s="1415"/>
      <c r="E2" s="1415"/>
      <c r="F2" s="1415"/>
      <c r="G2" s="1415"/>
      <c r="H2" s="1415"/>
      <c r="I2" s="1415"/>
      <c r="J2" s="1415"/>
      <c r="K2" s="1415"/>
      <c r="L2" s="1415"/>
      <c r="M2" s="1416"/>
      <c r="N2" s="1172"/>
    </row>
    <row r="3" spans="2:14" ht="16" thickBot="1">
      <c r="B3" s="1414" t="str">
        <f>Stringing!A2</f>
        <v xml:space="preserve"> TA413 : 765 KV D/C Bikaner III - Neemrana II TL02</v>
      </c>
      <c r="C3" s="1415"/>
      <c r="D3" s="1415"/>
      <c r="E3" s="1415"/>
      <c r="F3" s="1415"/>
      <c r="G3" s="1415"/>
      <c r="H3" s="1415"/>
      <c r="I3" s="1415"/>
      <c r="J3" s="1415"/>
      <c r="K3" s="1415"/>
      <c r="L3" s="1415"/>
      <c r="M3" s="1415"/>
      <c r="N3" s="1416"/>
    </row>
    <row r="4" spans="2:14" ht="16" thickBot="1">
      <c r="B4" s="1417" t="s">
        <v>108</v>
      </c>
      <c r="C4" s="1418"/>
      <c r="D4" s="1418"/>
      <c r="E4" s="1418"/>
      <c r="F4" s="1418"/>
      <c r="G4" s="1418"/>
      <c r="H4" s="1418"/>
      <c r="I4" s="1418"/>
      <c r="J4" s="1418"/>
      <c r="K4" s="1418"/>
      <c r="L4" s="1418"/>
      <c r="M4" s="1168"/>
      <c r="N4" s="1169" t="str">
        <f>TA413_PBNTL!M1</f>
        <v>23.06.2026</v>
      </c>
    </row>
    <row r="5" spans="2:14" ht="15.65" customHeight="1">
      <c r="B5" s="1419" t="s">
        <v>109</v>
      </c>
      <c r="C5" s="1420" t="s">
        <v>110</v>
      </c>
      <c r="D5" s="1422" t="s">
        <v>94</v>
      </c>
      <c r="E5" s="1423"/>
      <c r="F5" s="1423"/>
      <c r="G5" s="1423"/>
      <c r="H5" s="1424"/>
      <c r="I5" s="1425" t="s">
        <v>102</v>
      </c>
      <c r="J5" s="1425" t="s">
        <v>103</v>
      </c>
      <c r="K5" s="1425" t="s">
        <v>1647</v>
      </c>
      <c r="L5" s="1426" t="s">
        <v>87</v>
      </c>
      <c r="M5" s="1427" t="s">
        <v>1</v>
      </c>
      <c r="N5" s="1412" t="s">
        <v>1644</v>
      </c>
    </row>
    <row r="6" spans="2:14" ht="40" customHeight="1" thickBot="1">
      <c r="B6" s="1419"/>
      <c r="C6" s="1421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425"/>
      <c r="J6" s="1425"/>
      <c r="K6" s="1425"/>
      <c r="L6" s="1426"/>
      <c r="M6" s="1427"/>
      <c r="N6" s="1413"/>
    </row>
    <row r="7" spans="2:14" ht="24.5" customHeight="1">
      <c r="B7" s="27">
        <v>1</v>
      </c>
      <c r="C7" s="28">
        <v>1</v>
      </c>
      <c r="D7" s="57" t="s">
        <v>166</v>
      </c>
      <c r="E7" s="1219" t="s">
        <v>588</v>
      </c>
      <c r="F7" s="28">
        <v>4.5469999999999997</v>
      </c>
      <c r="G7" s="965">
        <v>4.7190000000000003</v>
      </c>
      <c r="H7" s="28">
        <f>F7</f>
        <v>4.5469999999999997</v>
      </c>
      <c r="I7" s="1170">
        <v>45766</v>
      </c>
      <c r="J7" s="1170">
        <v>45766</v>
      </c>
      <c r="K7" s="1170">
        <v>45766</v>
      </c>
      <c r="L7" s="28" t="s">
        <v>1439</v>
      </c>
      <c r="M7" s="1171" t="s">
        <v>964</v>
      </c>
      <c r="N7" s="1303"/>
    </row>
    <row r="8" spans="2:14" ht="24.5" customHeight="1">
      <c r="B8" s="4">
        <v>2</v>
      </c>
      <c r="C8" s="3">
        <v>2</v>
      </c>
      <c r="D8" s="1032" t="s">
        <v>777</v>
      </c>
      <c r="E8" s="1032" t="s">
        <v>613</v>
      </c>
      <c r="F8" s="3">
        <v>4.4550000000000001</v>
      </c>
      <c r="G8" s="29">
        <v>4.6660000000000004</v>
      </c>
      <c r="H8" s="3">
        <f t="shared" ref="H8:H20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7" t="s">
        <v>964</v>
      </c>
      <c r="N8" s="1141"/>
    </row>
    <row r="9" spans="2:14" ht="24.5" customHeight="1">
      <c r="B9" s="4">
        <v>3</v>
      </c>
      <c r="C9" s="3">
        <v>3</v>
      </c>
      <c r="D9" s="1032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7" t="s">
        <v>964</v>
      </c>
      <c r="N9" s="1141"/>
    </row>
    <row r="10" spans="2:14" ht="24.5" customHeight="1">
      <c r="B10" s="14">
        <v>4</v>
      </c>
      <c r="C10" s="10">
        <v>4</v>
      </c>
      <c r="D10" s="1032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5" t="s">
        <v>964</v>
      </c>
      <c r="N10" s="1141" t="s">
        <v>1650</v>
      </c>
    </row>
    <row r="11" spans="2:14" ht="24.5" customHeight="1">
      <c r="B11" s="4">
        <v>5</v>
      </c>
      <c r="C11" s="3">
        <v>1</v>
      </c>
      <c r="D11" s="1032" t="s">
        <v>474</v>
      </c>
      <c r="E11" s="1161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5" t="s">
        <v>964</v>
      </c>
      <c r="N11" s="1141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5" t="s">
        <v>964</v>
      </c>
      <c r="N12" s="1234" t="s">
        <v>1652</v>
      </c>
    </row>
    <row r="13" spans="2:14" ht="24.5" customHeight="1">
      <c r="B13" s="14">
        <v>7</v>
      </c>
      <c r="C13" s="10">
        <v>3</v>
      </c>
      <c r="D13" s="1032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5" t="s">
        <v>964</v>
      </c>
      <c r="N13" s="1141"/>
    </row>
    <row r="14" spans="2:14" ht="24.5" customHeight="1">
      <c r="B14" s="14">
        <v>8</v>
      </c>
      <c r="C14" s="10">
        <v>4</v>
      </c>
      <c r="D14" s="1032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5" t="s">
        <v>964</v>
      </c>
      <c r="N14" s="1141" t="s">
        <v>1684</v>
      </c>
    </row>
    <row r="15" spans="2:14" ht="24.5" customHeight="1">
      <c r="B15" s="14">
        <v>9</v>
      </c>
      <c r="C15" s="10">
        <v>1</v>
      </c>
      <c r="D15" s="1032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5" t="s">
        <v>964</v>
      </c>
      <c r="N15" s="1141" t="s">
        <v>1645</v>
      </c>
    </row>
    <row r="16" spans="2:14" ht="24.5" customHeight="1">
      <c r="B16" s="14">
        <v>10</v>
      </c>
      <c r="C16" s="10">
        <v>2</v>
      </c>
      <c r="D16" s="1032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5" t="s">
        <v>964</v>
      </c>
      <c r="N16" s="1141" t="s">
        <v>1646</v>
      </c>
    </row>
    <row r="17" spans="2:14" ht="24.5" customHeight="1">
      <c r="B17" s="14">
        <v>11</v>
      </c>
      <c r="C17" s="10">
        <v>3</v>
      </c>
      <c r="D17" s="1032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5" t="s">
        <v>964</v>
      </c>
      <c r="N17" s="1141" t="s">
        <v>1649</v>
      </c>
    </row>
    <row r="18" spans="2:14" ht="24.5" customHeight="1">
      <c r="B18" s="14">
        <v>12</v>
      </c>
      <c r="C18" s="10">
        <v>4</v>
      </c>
      <c r="D18" s="1032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5" t="s">
        <v>964</v>
      </c>
      <c r="N18" s="1141"/>
    </row>
    <row r="19" spans="2:14" ht="24.5" customHeight="1">
      <c r="B19" s="14">
        <v>13</v>
      </c>
      <c r="C19" s="10">
        <v>5</v>
      </c>
      <c r="D19" s="1032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5" t="s">
        <v>964</v>
      </c>
      <c r="N19" s="1141" t="s">
        <v>1683</v>
      </c>
    </row>
    <row r="20" spans="2:14" ht="24.5" customHeight="1">
      <c r="B20" s="1775">
        <v>14</v>
      </c>
      <c r="C20" s="1407">
        <v>1</v>
      </c>
      <c r="D20" s="1776" t="s">
        <v>371</v>
      </c>
      <c r="E20" s="1777" t="s">
        <v>267</v>
      </c>
      <c r="F20" s="1408">
        <v>4.4980000000000002</v>
      </c>
      <c r="G20" s="1408">
        <f>4632/1000</f>
        <v>4.6319999999999997</v>
      </c>
      <c r="H20" s="177">
        <f t="shared" si="0"/>
        <v>64.260120000000001</v>
      </c>
      <c r="I20" s="1778">
        <v>46197</v>
      </c>
      <c r="J20" s="1778"/>
      <c r="K20" s="1778"/>
      <c r="L20" s="177" t="s">
        <v>1439</v>
      </c>
      <c r="M20" s="1779" t="s">
        <v>311</v>
      </c>
      <c r="N20" s="1780"/>
    </row>
    <row r="21" spans="2:14" s="13" customFormat="1" ht="21" customHeight="1" thickBot="1">
      <c r="B21" s="19"/>
      <c r="C21" s="17"/>
      <c r="D21" s="1175"/>
      <c r="E21" s="1175"/>
      <c r="F21" s="1176"/>
      <c r="G21" s="1177"/>
      <c r="H21" s="1177"/>
      <c r="I21" s="1178"/>
      <c r="J21" s="1178"/>
      <c r="K21" s="1178"/>
      <c r="L21" s="17"/>
      <c r="M21" s="17"/>
      <c r="N21" s="1179"/>
    </row>
    <row r="23" spans="2:14">
      <c r="F23" s="180">
        <f>+SUM(F7:F21)</f>
        <v>64.260120000000001</v>
      </c>
      <c r="G23" s="180">
        <f>+SUM(G7:G21)</f>
        <v>67.783000000000001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0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0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9" t="s">
        <v>120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1"/>
    </row>
    <row r="2" spans="1:18" s="2" customFormat="1" ht="15.5">
      <c r="A2" s="1632" t="str">
        <f>TA413_PBNTL!A1</f>
        <v xml:space="preserve"> TA413 : 765 KV D/C Bikaner III - Neemrana II TL02</v>
      </c>
      <c r="B2" s="1633"/>
      <c r="C2" s="1633"/>
      <c r="D2" s="1633"/>
      <c r="E2" s="1633"/>
      <c r="F2" s="1633"/>
      <c r="G2" s="1633"/>
      <c r="H2" s="1633"/>
      <c r="I2" s="1633"/>
      <c r="J2" s="1633"/>
      <c r="K2" s="1633"/>
      <c r="L2" s="1633"/>
      <c r="M2" s="1633"/>
      <c r="N2" s="1633"/>
      <c r="O2" s="1633"/>
      <c r="P2" s="1633"/>
      <c r="Q2" s="1634"/>
    </row>
    <row r="3" spans="1:18" s="2" customFormat="1" ht="16" thickBot="1">
      <c r="A3" s="676" t="s">
        <v>106</v>
      </c>
      <c r="B3" s="174"/>
      <c r="C3" s="174"/>
      <c r="D3" s="174"/>
      <c r="E3" s="174"/>
      <c r="F3" s="174"/>
      <c r="G3" s="174"/>
      <c r="H3" s="174"/>
      <c r="I3" s="1035">
        <f>SUBTOTAL(9,I5:I317)</f>
        <v>109701.66499999948</v>
      </c>
      <c r="J3" s="1035">
        <f t="shared" ref="J3:N3" si="0">SUBTOTAL(9,J5:J317)</f>
        <v>1387.5899999999997</v>
      </c>
      <c r="K3" s="1035">
        <f t="shared" si="0"/>
        <v>15180.039999999968</v>
      </c>
      <c r="L3" s="1035">
        <f>SUBTOTAL(9,L5:L320)</f>
        <v>855.22239999999954</v>
      </c>
      <c r="M3" s="1035">
        <f t="shared" si="0"/>
        <v>349.77888200000069</v>
      </c>
      <c r="N3" s="1035">
        <f t="shared" si="0"/>
        <v>2969.6999999999994</v>
      </c>
      <c r="O3" s="175"/>
      <c r="P3" s="153"/>
      <c r="Q3" s="312" t="str">
        <f>TA413_PBNTL!M1</f>
        <v>23.06.2026</v>
      </c>
    </row>
    <row r="4" spans="1:18" s="2" customFormat="1" ht="29.5" thickBot="1">
      <c r="A4" s="50" t="s">
        <v>41</v>
      </c>
      <c r="B4" s="51" t="s">
        <v>42</v>
      </c>
      <c r="C4" s="978" t="s">
        <v>43</v>
      </c>
      <c r="D4" s="51" t="s">
        <v>44</v>
      </c>
      <c r="E4" s="51" t="s">
        <v>45</v>
      </c>
      <c r="F4" s="979" t="s">
        <v>46</v>
      </c>
      <c r="G4" s="979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0" t="s">
        <v>370</v>
      </c>
      <c r="D5" s="981" t="str">
        <f>VLOOKUP(C5,'Location Summary'!$C$4:$D$603,2,0)</f>
        <v>DA+6</v>
      </c>
      <c r="E5" s="981" t="s">
        <v>405</v>
      </c>
      <c r="F5" s="982">
        <v>45441</v>
      </c>
      <c r="G5" s="982">
        <v>45449</v>
      </c>
      <c r="H5" s="983" t="s">
        <v>504</v>
      </c>
      <c r="I5" s="981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4">
        <f t="shared" ref="N5:N36" si="6">ROUND((I5*230.35+J5*10150.5+K5*11591.45+L5*93958.18+M5*7677.44)/10^5,2)</f>
        <v>7.39</v>
      </c>
      <c r="O5" s="985" t="s">
        <v>661</v>
      </c>
      <c r="P5" s="986" t="s">
        <v>670</v>
      </c>
      <c r="Q5" s="987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3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8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8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8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8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8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8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8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8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8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8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8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8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8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8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8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8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8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8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8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8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8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8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8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8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8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8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8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8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8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8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8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8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8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8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8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8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8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8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8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8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8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8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8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8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8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8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8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8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8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8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8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8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8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8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8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8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8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8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8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8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8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8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8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8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8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8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8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8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8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8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8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8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8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8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8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8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8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8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8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8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8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8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8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8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8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8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8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8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8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8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8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8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8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8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8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8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8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8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8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8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8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8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4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8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8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8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8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8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8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4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8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8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8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4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8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8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8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8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8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4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8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8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8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8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4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8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8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4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8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8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8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8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8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8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8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4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8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8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8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8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8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8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8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8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8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8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8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8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8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8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8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8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8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8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8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8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8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8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8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8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8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8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8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8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8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8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8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8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8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8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8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8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8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8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8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8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8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8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8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8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8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8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8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8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8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8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8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8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8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8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8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8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8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8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8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8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8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8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8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8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8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8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8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8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8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8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8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8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8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8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8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8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8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8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8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8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8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8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8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8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8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8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8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8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8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8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8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8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8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8" t="s">
        <v>255</v>
      </c>
      <c r="R228" s="13">
        <f t="shared" si="35"/>
        <v>314.28399999999999</v>
      </c>
    </row>
    <row r="229" spans="1:18" s="776" customFormat="1" ht="21.75" customHeight="1">
      <c r="A229" s="14">
        <f>SUBTOTAL(103,$C$5:C229)</f>
        <v>225</v>
      </c>
      <c r="B229" s="628">
        <v>1</v>
      </c>
      <c r="C229" s="697" t="s">
        <v>163</v>
      </c>
      <c r="D229" s="628" t="str">
        <f>VLOOKUP(C229,'Location Summary'!$C$4:$D$603,2,0)</f>
        <v>DA+1.5</v>
      </c>
      <c r="E229" s="628" t="s">
        <v>405</v>
      </c>
      <c r="F229" s="774">
        <v>45686</v>
      </c>
      <c r="G229" s="774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5">
        <f t="shared" si="39"/>
        <v>7.39</v>
      </c>
      <c r="O229" s="629" t="s">
        <v>1193</v>
      </c>
      <c r="P229" s="629" t="s">
        <v>767</v>
      </c>
      <c r="Q229" s="988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2">
        <f>G223</f>
        <v>45685</v>
      </c>
      <c r="G230" s="732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3">
        <f t="shared" si="39"/>
        <v>7.39</v>
      </c>
      <c r="O230" s="557" t="s">
        <v>1182</v>
      </c>
      <c r="P230" s="557" t="s">
        <v>914</v>
      </c>
      <c r="Q230" s="988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2">
        <f>G225</f>
        <v>45687</v>
      </c>
      <c r="G231" s="732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3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8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2">
        <v>45682</v>
      </c>
      <c r="G232" s="732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3">
        <f t="shared" si="40"/>
        <v>13.2</v>
      </c>
      <c r="O232" s="557" t="s">
        <v>1191</v>
      </c>
      <c r="P232" s="557" t="s">
        <v>914</v>
      </c>
      <c r="Q232" s="988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2">
        <f>G228</f>
        <v>45688</v>
      </c>
      <c r="G233" s="732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3">
        <f t="shared" si="40"/>
        <v>7.39</v>
      </c>
      <c r="O233" s="557" t="s">
        <v>1140</v>
      </c>
      <c r="P233" s="557" t="s">
        <v>767</v>
      </c>
      <c r="Q233" s="988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8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2">
        <f>G229</f>
        <v>45689</v>
      </c>
      <c r="G235" s="732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3">
        <f t="shared" si="40"/>
        <v>6.49</v>
      </c>
      <c r="O235" s="557" t="s">
        <v>1193</v>
      </c>
      <c r="P235" s="557" t="s">
        <v>767</v>
      </c>
      <c r="Q235" s="988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2">
        <f>G234+1</f>
        <v>45694</v>
      </c>
      <c r="G236" s="732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3">
        <f t="shared" si="40"/>
        <v>7.39</v>
      </c>
      <c r="O236" s="557" t="s">
        <v>1185</v>
      </c>
      <c r="P236" s="557" t="s">
        <v>914</v>
      </c>
      <c r="Q236" s="988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2">
        <f>G227</f>
        <v>45688</v>
      </c>
      <c r="G237" s="732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3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8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2">
        <v>45693</v>
      </c>
      <c r="G238" s="732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3">
        <f t="shared" si="41"/>
        <v>16</v>
      </c>
      <c r="O238" s="557" t="s">
        <v>1102</v>
      </c>
      <c r="P238" s="557" t="s">
        <v>914</v>
      </c>
      <c r="Q238" s="988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2">
        <f>G235</f>
        <v>45695</v>
      </c>
      <c r="G239" s="732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3">
        <f t="shared" si="41"/>
        <v>7.39</v>
      </c>
      <c r="O239" s="557" t="s">
        <v>1193</v>
      </c>
      <c r="P239" s="557" t="s">
        <v>914</v>
      </c>
      <c r="Q239" s="988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2">
        <v>45684</v>
      </c>
      <c r="G240" s="732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3">
        <f t="shared" si="41"/>
        <v>36.99</v>
      </c>
      <c r="O240" s="557" t="s">
        <v>1185</v>
      </c>
      <c r="P240" s="557" t="s">
        <v>1209</v>
      </c>
      <c r="Q240" s="988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2">
        <f>G227</f>
        <v>45688</v>
      </c>
      <c r="G241" s="732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3">
        <f t="shared" si="41"/>
        <v>7.39</v>
      </c>
      <c r="O241" s="557" t="s">
        <v>1082</v>
      </c>
      <c r="P241" s="557" t="s">
        <v>914</v>
      </c>
      <c r="Q241" s="988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2">
        <v>45693</v>
      </c>
      <c r="G242" s="732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3">
        <f t="shared" si="41"/>
        <v>6.49</v>
      </c>
      <c r="O242" s="557" t="s">
        <v>995</v>
      </c>
      <c r="P242" s="557" t="s">
        <v>1210</v>
      </c>
      <c r="Q242" s="988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2">
        <v>45684</v>
      </c>
      <c r="G243" s="732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3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8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2">
        <v>45695</v>
      </c>
      <c r="G244" s="732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8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2">
        <f>G242</f>
        <v>45700</v>
      </c>
      <c r="G245" s="732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8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2">
        <v>45698</v>
      </c>
      <c r="G246" s="732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8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2">
        <v>45699</v>
      </c>
      <c r="G247" s="732">
        <v>45706</v>
      </c>
      <c r="H247" s="64" t="s">
        <v>990</v>
      </c>
      <c r="I247" s="773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8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2">
        <v>45335</v>
      </c>
      <c r="G248" s="732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8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2">
        <v>45699</v>
      </c>
      <c r="G249" s="732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8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2">
        <v>45335</v>
      </c>
      <c r="G250" s="732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8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2">
        <f>G244</f>
        <v>45704</v>
      </c>
      <c r="G251" s="732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8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2">
        <v>45705</v>
      </c>
      <c r="G252" s="732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8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2">
        <v>45699</v>
      </c>
      <c r="G253" s="732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8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2">
        <f>G241</f>
        <v>45699</v>
      </c>
      <c r="G254" s="732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8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2">
        <v>45701</v>
      </c>
      <c r="G255" s="732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8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2">
        <v>45702</v>
      </c>
      <c r="G256" s="732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8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2">
        <v>45705</v>
      </c>
      <c r="G257" s="732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8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2">
        <v>45704</v>
      </c>
      <c r="G258" s="732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8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2">
        <v>45692</v>
      </c>
      <c r="G259" s="732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8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8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8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8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8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6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8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6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8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6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8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6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8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6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8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6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8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6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8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6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8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6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8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6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7">
        <f t="shared" si="49"/>
        <v>0.86599999999999999</v>
      </c>
      <c r="N273" s="29">
        <f t="shared" si="51"/>
        <v>7.39</v>
      </c>
      <c r="O273" s="29" t="s">
        <v>1082</v>
      </c>
      <c r="P273" s="947" t="s">
        <v>1106</v>
      </c>
      <c r="Q273" s="988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6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7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7" t="s">
        <v>1106</v>
      </c>
      <c r="Q274" s="988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6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7">
        <f t="shared" si="49"/>
        <v>0.86599999999999999</v>
      </c>
      <c r="N275" s="29">
        <f t="shared" si="52"/>
        <v>7.39</v>
      </c>
      <c r="O275" s="29" t="s">
        <v>1165</v>
      </c>
      <c r="P275" s="947" t="s">
        <v>1106</v>
      </c>
      <c r="Q275" s="988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6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7">
        <v>1.3660000000000001</v>
      </c>
      <c r="N276" s="29">
        <f t="shared" si="52"/>
        <v>10.51</v>
      </c>
      <c r="O276" s="29" t="s">
        <v>1358</v>
      </c>
      <c r="P276" s="947" t="s">
        <v>1106</v>
      </c>
      <c r="Q276" s="988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6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7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7" t="s">
        <v>1106</v>
      </c>
      <c r="Q277" s="988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6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7">
        <f t="shared" si="57"/>
        <v>0.86599999999999999</v>
      </c>
      <c r="N278" s="29">
        <f t="shared" si="52"/>
        <v>7.39</v>
      </c>
      <c r="O278" s="29" t="s">
        <v>1165</v>
      </c>
      <c r="P278" s="947" t="s">
        <v>1106</v>
      </c>
      <c r="Q278" s="988" t="s">
        <v>255</v>
      </c>
      <c r="R278" s="13">
        <f t="shared" si="50"/>
        <v>314.28399999999999</v>
      </c>
    </row>
    <row r="279" spans="1:18" s="311" customFormat="1" ht="21.75" customHeight="1">
      <c r="A279" s="1001">
        <f>SUBTOTAL(103,$C$5:C279)</f>
        <v>275</v>
      </c>
      <c r="B279" s="611">
        <v>1</v>
      </c>
      <c r="C279" s="946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7">
        <f t="shared" si="57"/>
        <v>1.752</v>
      </c>
      <c r="N279" s="947">
        <f t="shared" si="52"/>
        <v>12.64</v>
      </c>
      <c r="O279" s="947" t="s">
        <v>1211</v>
      </c>
      <c r="P279" s="947" t="s">
        <v>1106</v>
      </c>
      <c r="Q279" s="1002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6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7">
        <f t="shared" si="57"/>
        <v>0.86599999999999999</v>
      </c>
      <c r="N280" s="29">
        <f t="shared" si="52"/>
        <v>6.49</v>
      </c>
      <c r="O280" s="29" t="s">
        <v>1365</v>
      </c>
      <c r="P280" s="947" t="s">
        <v>1106</v>
      </c>
      <c r="Q280" s="988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6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7">
        <f t="shared" si="57"/>
        <v>0.86599999999999999</v>
      </c>
      <c r="N281" s="29">
        <f t="shared" si="52"/>
        <v>7.39</v>
      </c>
      <c r="O281" s="29" t="s">
        <v>1406</v>
      </c>
      <c r="P281" s="947" t="s">
        <v>1106</v>
      </c>
      <c r="Q281" s="988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6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7">
        <f t="shared" si="57"/>
        <v>0.86599999999999999</v>
      </c>
      <c r="N282" s="29">
        <f t="shared" si="52"/>
        <v>7.39</v>
      </c>
      <c r="O282" s="29" t="s">
        <v>1406</v>
      </c>
      <c r="P282" s="947" t="s">
        <v>1106</v>
      </c>
      <c r="Q282" s="988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6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7">
        <f t="shared" si="57"/>
        <v>0.86599999999999999</v>
      </c>
      <c r="N283" s="29">
        <f t="shared" si="52"/>
        <v>7.39</v>
      </c>
      <c r="O283" s="29" t="s">
        <v>1365</v>
      </c>
      <c r="P283" s="947" t="s">
        <v>1106</v>
      </c>
      <c r="Q283" s="988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6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7">
        <v>1.3660000000000001</v>
      </c>
      <c r="N284" s="29">
        <f t="shared" si="52"/>
        <v>10.51</v>
      </c>
      <c r="O284" s="29" t="s">
        <v>1212</v>
      </c>
      <c r="P284" s="947" t="s">
        <v>1106</v>
      </c>
      <c r="Q284" s="988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6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7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7" t="s">
        <v>1106</v>
      </c>
      <c r="Q285" s="988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6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7">
        <v>1.3660000000000001</v>
      </c>
      <c r="N286" s="29">
        <f t="shared" si="58"/>
        <v>10.51</v>
      </c>
      <c r="O286" s="29" t="s">
        <v>1212</v>
      </c>
      <c r="P286" s="947" t="s">
        <v>767</v>
      </c>
      <c r="Q286" s="988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6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7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7" t="s">
        <v>1106</v>
      </c>
      <c r="Q287" s="988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6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7">
        <f>VLOOKUP($D288,$D$323:$M$362,10,FALSE)</f>
        <v>0.86599999999999999</v>
      </c>
      <c r="N288" s="29">
        <f t="shared" si="58"/>
        <v>6.49</v>
      </c>
      <c r="O288" s="29" t="s">
        <v>1212</v>
      </c>
      <c r="P288" s="947" t="s">
        <v>1415</v>
      </c>
      <c r="Q288" s="988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6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7">
        <v>1.3660000000000001</v>
      </c>
      <c r="N289" s="29">
        <f t="shared" si="58"/>
        <v>10.51</v>
      </c>
      <c r="O289" s="29" t="s">
        <v>1178</v>
      </c>
      <c r="P289" s="947" t="s">
        <v>767</v>
      </c>
      <c r="Q289" s="988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6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7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7" t="s">
        <v>1424</v>
      </c>
      <c r="Q290" s="988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6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7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7" t="s">
        <v>1106</v>
      </c>
      <c r="Q291" s="988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6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7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7" t="s">
        <v>1106</v>
      </c>
      <c r="Q292" s="988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6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7" t="s">
        <v>767</v>
      </c>
      <c r="Q293" s="988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6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7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7" t="s">
        <v>1106</v>
      </c>
      <c r="Q294" s="988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6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7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7" t="s">
        <v>1106</v>
      </c>
      <c r="Q295" s="988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6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7">
        <f t="shared" si="63"/>
        <v>0.86599999999999999</v>
      </c>
      <c r="N296" s="29">
        <f t="shared" si="58"/>
        <v>7.39</v>
      </c>
      <c r="O296" s="29" t="s">
        <v>1438</v>
      </c>
      <c r="P296" s="947" t="s">
        <v>1415</v>
      </c>
      <c r="Q296" s="988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6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7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7" t="s">
        <v>1106</v>
      </c>
      <c r="Q297" s="988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6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7">
        <f t="shared" si="63"/>
        <v>0.86599999999999999</v>
      </c>
      <c r="N298" s="29">
        <f t="shared" si="58"/>
        <v>7.39</v>
      </c>
      <c r="O298" s="29" t="s">
        <v>1438</v>
      </c>
      <c r="P298" s="947" t="s">
        <v>1415</v>
      </c>
      <c r="Q298" s="988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6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7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7" t="s">
        <v>1106</v>
      </c>
      <c r="Q299" s="988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6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7">
        <f t="shared" si="63"/>
        <v>1.768</v>
      </c>
      <c r="N300" s="29">
        <f t="shared" si="64"/>
        <v>16.2</v>
      </c>
      <c r="O300" s="29" t="s">
        <v>1365</v>
      </c>
      <c r="P300" s="947" t="s">
        <v>1106</v>
      </c>
      <c r="Q300" s="988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6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7">
        <f t="shared" si="63"/>
        <v>0.86599999999999999</v>
      </c>
      <c r="N301" s="29">
        <f t="shared" si="64"/>
        <v>6.49</v>
      </c>
      <c r="O301" s="29" t="s">
        <v>1365</v>
      </c>
      <c r="P301" s="947" t="s">
        <v>1415</v>
      </c>
      <c r="Q301" s="988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8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6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6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7">
        <f t="shared" si="63"/>
        <v>1.752</v>
      </c>
      <c r="N303" s="29">
        <f t="shared" si="64"/>
        <v>12.64</v>
      </c>
      <c r="O303" s="29" t="s">
        <v>1185</v>
      </c>
      <c r="P303" s="947" t="s">
        <v>1106</v>
      </c>
      <c r="Q303" s="988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6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7">
        <f t="shared" si="63"/>
        <v>1.768</v>
      </c>
      <c r="N304" s="29">
        <f t="shared" si="64"/>
        <v>13.2</v>
      </c>
      <c r="O304" s="29" t="s">
        <v>1365</v>
      </c>
      <c r="P304" s="947" t="s">
        <v>1415</v>
      </c>
      <c r="Q304" s="988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6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7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7" t="s">
        <v>1415</v>
      </c>
      <c r="Q305" s="988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6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7">
        <f t="shared" si="63"/>
        <v>0.86599999999999999</v>
      </c>
      <c r="N306" s="29">
        <f t="shared" si="65"/>
        <v>6.49</v>
      </c>
      <c r="O306" s="29" t="s">
        <v>1430</v>
      </c>
      <c r="P306" s="947" t="s">
        <v>1106</v>
      </c>
      <c r="Q306" s="988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6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7">
        <f t="shared" si="63"/>
        <v>1.768</v>
      </c>
      <c r="N307" s="29">
        <f t="shared" si="65"/>
        <v>13.01</v>
      </c>
      <c r="O307" s="29" t="s">
        <v>1185</v>
      </c>
      <c r="P307" s="947" t="s">
        <v>1106</v>
      </c>
      <c r="Q307" s="988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6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7">
        <f t="shared" si="63"/>
        <v>0.86599999999999999</v>
      </c>
      <c r="N308" s="29">
        <f t="shared" si="65"/>
        <v>6.49</v>
      </c>
      <c r="O308" s="29" t="s">
        <v>1430</v>
      </c>
      <c r="P308" s="947" t="s">
        <v>1106</v>
      </c>
      <c r="Q308" s="988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6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7">
        <f t="shared" si="63"/>
        <v>0.86599999999999999</v>
      </c>
      <c r="N309" s="29">
        <f t="shared" si="65"/>
        <v>7.39</v>
      </c>
      <c r="O309" s="29" t="s">
        <v>1185</v>
      </c>
      <c r="P309" s="947" t="s">
        <v>1106</v>
      </c>
      <c r="Q309" s="988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6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7">
        <f t="shared" si="63"/>
        <v>0.86599999999999999</v>
      </c>
      <c r="N310" s="29">
        <f t="shared" si="65"/>
        <v>7.39</v>
      </c>
      <c r="O310" s="29" t="s">
        <v>1414</v>
      </c>
      <c r="P310" s="947" t="s">
        <v>1106</v>
      </c>
      <c r="Q310" s="988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8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6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7">
        <f t="shared" si="61"/>
        <v>190.99</v>
      </c>
      <c r="L312" s="611">
        <f t="shared" si="62"/>
        <v>11.554</v>
      </c>
      <c r="M312" s="947">
        <f t="shared" si="63"/>
        <v>3.1593010000000001</v>
      </c>
      <c r="N312" s="29">
        <f t="shared" si="65"/>
        <v>36.99</v>
      </c>
      <c r="O312" s="29" t="s">
        <v>1430</v>
      </c>
      <c r="P312" s="947" t="s">
        <v>1106</v>
      </c>
      <c r="Q312" s="988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6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7">
        <f t="shared" si="63"/>
        <v>2.4947029999999999</v>
      </c>
      <c r="N313" s="29">
        <f t="shared" si="65"/>
        <v>26.28</v>
      </c>
      <c r="O313" s="29" t="s">
        <v>1430</v>
      </c>
      <c r="P313" s="947" t="s">
        <v>1106</v>
      </c>
      <c r="Q313" s="988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6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7">
        <f t="shared" si="63"/>
        <v>1.768</v>
      </c>
      <c r="N314" s="29">
        <f t="shared" si="65"/>
        <v>13.2</v>
      </c>
      <c r="O314" s="29" t="s">
        <v>1430</v>
      </c>
      <c r="P314" s="947" t="s">
        <v>1106</v>
      </c>
      <c r="Q314" s="988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6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7">
        <f t="shared" si="63"/>
        <v>3.1593010000000001</v>
      </c>
      <c r="N315" s="29">
        <f t="shared" si="65"/>
        <v>35.479999999999997</v>
      </c>
      <c r="O315" s="29" t="s">
        <v>1365</v>
      </c>
      <c r="P315" s="947" t="s">
        <v>1209</v>
      </c>
      <c r="Q315" s="988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6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8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6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7">
        <f t="shared" si="63"/>
        <v>2.4947029999999999</v>
      </c>
      <c r="N317" s="29">
        <f t="shared" si="65"/>
        <v>26.28</v>
      </c>
      <c r="O317" s="29" t="s">
        <v>1365</v>
      </c>
      <c r="P317" s="947" t="s">
        <v>1106</v>
      </c>
      <c r="Q317" s="988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6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8" t="s">
        <v>255</v>
      </c>
      <c r="R318" s="13">
        <f t="shared" si="50"/>
        <v>723.096</v>
      </c>
    </row>
    <row r="319" spans="1:18" ht="21.75" customHeight="1">
      <c r="A319" s="1150">
        <f>SUBTOTAL(103,$C$5:C319)</f>
        <v>315</v>
      </c>
      <c r="B319" s="10">
        <v>2</v>
      </c>
      <c r="C319" s="668" t="s">
        <v>1778</v>
      </c>
      <c r="D319" s="65" t="s">
        <v>430</v>
      </c>
      <c r="E319" s="726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8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6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8" t="s">
        <v>255</v>
      </c>
      <c r="R320" s="13">
        <f t="shared" si="50"/>
        <v>723.096</v>
      </c>
    </row>
    <row r="321" spans="1:17" ht="9.75" customHeight="1">
      <c r="A321" s="13"/>
      <c r="B321" s="13"/>
      <c r="C321" s="994"/>
      <c r="D321" s="995"/>
      <c r="E321" s="996"/>
      <c r="F321" s="997"/>
      <c r="G321" s="998"/>
      <c r="H321" s="999"/>
      <c r="I321" s="13"/>
      <c r="J321" s="13"/>
      <c r="K321" s="13"/>
      <c r="L321" s="13"/>
      <c r="M321" s="279"/>
      <c r="N321" s="279"/>
      <c r="O321" s="279"/>
      <c r="P321" s="733"/>
      <c r="Q321" s="1000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5" t="s">
        <v>1671</v>
      </c>
      <c r="B2" s="1635"/>
      <c r="C2" s="1635"/>
      <c r="D2" s="1635"/>
      <c r="E2" s="1635"/>
      <c r="F2" s="1635"/>
      <c r="G2" s="1635"/>
      <c r="H2" s="1635"/>
    </row>
    <row r="3" spans="1:8" ht="26.25" customHeight="1">
      <c r="A3" s="1204" t="s">
        <v>1665</v>
      </c>
      <c r="B3" s="1204" t="s">
        <v>1666</v>
      </c>
      <c r="C3" s="1204" t="s">
        <v>44</v>
      </c>
      <c r="D3" s="1204" t="s">
        <v>1667</v>
      </c>
      <c r="E3" s="1204" t="s">
        <v>1677</v>
      </c>
      <c r="F3" s="1204" t="s">
        <v>1668</v>
      </c>
      <c r="G3" s="1204" t="s">
        <v>1669</v>
      </c>
      <c r="H3" s="1204" t="s">
        <v>1670</v>
      </c>
    </row>
    <row r="4" spans="1:8">
      <c r="A4" s="71">
        <v>1</v>
      </c>
      <c r="B4" s="1203" t="s">
        <v>268</v>
      </c>
      <c r="C4" s="1203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7" t="s">
        <v>1250</v>
      </c>
      <c r="C5" s="727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7" t="s">
        <v>256</v>
      </c>
      <c r="C8" s="727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 t="s">
        <v>255</v>
      </c>
      <c r="H40" s="92" t="s">
        <v>1673</v>
      </c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 t="s">
        <v>255</v>
      </c>
      <c r="H41" s="92" t="s">
        <v>1673</v>
      </c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7" t="s">
        <v>166</v>
      </c>
      <c r="C46" s="727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7" t="s">
        <v>71</v>
      </c>
      <c r="C47" s="727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7" t="s">
        <v>1777</v>
      </c>
      <c r="C50" s="727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7" t="s">
        <v>1778</v>
      </c>
      <c r="C51" s="727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7" t="s">
        <v>1779</v>
      </c>
      <c r="C52" s="727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7" t="s">
        <v>72</v>
      </c>
      <c r="C54" s="727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7" t="s">
        <v>74</v>
      </c>
      <c r="C56" s="727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7" t="s">
        <v>1791</v>
      </c>
      <c r="C62" s="727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9" activePane="bottomLeft" state="frozen"/>
      <selection activeCell="D60" sqref="D60"/>
      <selection pane="bottomLeft" activeCell="E13" sqref="E13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36" t="str">
        <f>TA413_PBNTL!A1</f>
        <v xml:space="preserve"> TA413 : 765 KV D/C Bikaner III - Neemrana II TL02</v>
      </c>
      <c r="C1" s="1637"/>
      <c r="D1" s="1637"/>
      <c r="E1" s="1637"/>
      <c r="F1" s="1637"/>
      <c r="G1" s="1637"/>
      <c r="H1" s="1637"/>
      <c r="I1" s="1637"/>
      <c r="J1" s="1637"/>
      <c r="K1" s="1637"/>
      <c r="L1" s="1638"/>
    </row>
    <row r="2" spans="2:12">
      <c r="B2" s="100" t="s">
        <v>289</v>
      </c>
      <c r="C2" s="1639" t="s">
        <v>95</v>
      </c>
      <c r="D2" s="1639" t="s">
        <v>96</v>
      </c>
      <c r="E2" s="1639" t="s">
        <v>290</v>
      </c>
      <c r="F2" s="1639" t="s">
        <v>291</v>
      </c>
      <c r="G2" s="1639" t="s">
        <v>292</v>
      </c>
      <c r="H2" s="1639" t="s">
        <v>293</v>
      </c>
      <c r="I2" s="1636" t="s">
        <v>294</v>
      </c>
      <c r="J2" s="1637"/>
      <c r="K2" s="1638"/>
      <c r="L2" s="1639" t="s">
        <v>1</v>
      </c>
    </row>
    <row r="3" spans="2:12">
      <c r="B3" s="101" t="s">
        <v>295</v>
      </c>
      <c r="C3" s="1640"/>
      <c r="D3" s="1640"/>
      <c r="E3" s="1640"/>
      <c r="F3" s="1640"/>
      <c r="G3" s="1640"/>
      <c r="H3" s="1640"/>
      <c r="I3" s="101" t="s">
        <v>296</v>
      </c>
      <c r="J3" s="101" t="s">
        <v>297</v>
      </c>
      <c r="K3" s="101" t="s">
        <v>298</v>
      </c>
      <c r="L3" s="1640"/>
    </row>
    <row r="4" spans="2:12">
      <c r="B4" s="1636" t="s">
        <v>1772</v>
      </c>
      <c r="C4" s="1637"/>
      <c r="D4" s="1637"/>
      <c r="E4" s="1637"/>
      <c r="F4" s="1637"/>
      <c r="G4" s="1637"/>
      <c r="H4" s="1637"/>
      <c r="I4" s="1637"/>
      <c r="J4" s="1637"/>
      <c r="K4" s="1637"/>
      <c r="L4" s="1638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5" t="s">
        <v>1469</v>
      </c>
      <c r="J5" s="1025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295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311</v>
      </c>
      <c r="L6" s="130" t="s">
        <v>1799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295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/>
      <c r="L8" s="130" t="s">
        <v>1799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295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1799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41" t="s">
        <v>942</v>
      </c>
      <c r="C11" s="1642"/>
      <c r="D11" s="1642"/>
      <c r="E11" s="1642"/>
      <c r="F11" s="1642"/>
      <c r="G11" s="1642"/>
      <c r="H11" s="1642"/>
      <c r="I11" s="1642"/>
      <c r="J11" s="1642"/>
      <c r="K11" s="1642"/>
      <c r="L11" s="1643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19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36" t="s">
        <v>347</v>
      </c>
      <c r="C14" s="1637"/>
      <c r="D14" s="1637"/>
      <c r="E14" s="1637"/>
      <c r="F14" s="1637"/>
      <c r="G14" s="1637"/>
      <c r="H14" s="1637"/>
      <c r="I14" s="1637"/>
      <c r="J14" s="1637"/>
      <c r="K14" s="1637"/>
      <c r="L14" s="1638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36" t="s">
        <v>343</v>
      </c>
      <c r="C17" s="1637"/>
      <c r="D17" s="1637"/>
      <c r="E17" s="1637"/>
      <c r="F17" s="1637"/>
      <c r="G17" s="1637"/>
      <c r="H17" s="1637"/>
      <c r="I17" s="1637"/>
      <c r="J17" s="1637"/>
      <c r="K17" s="1637"/>
      <c r="L17" s="1638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36" t="s">
        <v>344</v>
      </c>
      <c r="C19" s="1637"/>
      <c r="D19" s="1637"/>
      <c r="E19" s="1637"/>
      <c r="F19" s="1637"/>
      <c r="G19" s="1637"/>
      <c r="H19" s="1637"/>
      <c r="I19" s="1637"/>
      <c r="J19" s="1637"/>
      <c r="K19" s="1637"/>
      <c r="L19" s="1638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5"/>
  <sheetViews>
    <sheetView showGridLines="0" zoomScaleNormal="100" workbookViewId="0">
      <pane ySplit="4" topLeftCell="A208" activePane="bottomLeft" state="frozen"/>
      <selection pane="bottomLeft" activeCell="I210" sqref="I210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23.06.2026</v>
      </c>
      <c r="K1" s="77"/>
    </row>
    <row r="2" spans="1:14" s="45" customFormat="1">
      <c r="A2" s="164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4"/>
      <c r="C2" s="1644"/>
      <c r="D2" s="1644"/>
      <c r="E2" s="1644"/>
      <c r="F2" s="1644"/>
      <c r="G2" s="1644"/>
      <c r="H2" s="1644"/>
      <c r="I2" s="1644"/>
      <c r="J2" s="94"/>
      <c r="K2" s="77"/>
    </row>
    <row r="3" spans="1:14" s="46" customFormat="1" ht="14.5" customHeight="1">
      <c r="A3" s="1645" t="s">
        <v>284</v>
      </c>
      <c r="B3" s="1645"/>
      <c r="C3" s="1645"/>
      <c r="D3" s="1645"/>
      <c r="E3" s="1645"/>
      <c r="F3" s="1645"/>
      <c r="G3" s="1645"/>
      <c r="H3" s="1645"/>
      <c r="I3" s="1645"/>
      <c r="J3" s="1645"/>
      <c r="K3" s="1645"/>
      <c r="L3" s="1645"/>
      <c r="M3" s="1645"/>
      <c r="N3" s="1645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7" customFormat="1" ht="27.75" customHeight="1">
      <c r="A5" s="700">
        <v>1</v>
      </c>
      <c r="B5" s="701" t="s">
        <v>413</v>
      </c>
      <c r="C5" s="702" t="str">
        <f>VLOOKUP(B5,'Location Summary'!$C$4:$D$603,2,FALSE)</f>
        <v>DA+3</v>
      </c>
      <c r="D5" s="703" t="s">
        <v>99</v>
      </c>
      <c r="E5" s="704">
        <v>45446</v>
      </c>
      <c r="F5" s="704">
        <v>45449</v>
      </c>
      <c r="G5" s="704">
        <v>45450</v>
      </c>
      <c r="H5" s="705">
        <f>(G5-E5)</f>
        <v>4</v>
      </c>
      <c r="I5" s="735" t="s">
        <v>751</v>
      </c>
      <c r="J5" s="705" t="s">
        <v>665</v>
      </c>
      <c r="K5" s="715" t="s">
        <v>657</v>
      </c>
      <c r="L5" s="716">
        <v>9784543356</v>
      </c>
      <c r="M5" s="716" t="s">
        <v>660</v>
      </c>
      <c r="N5" s="716" t="s">
        <v>658</v>
      </c>
    </row>
    <row r="6" spans="1:14" s="717" customFormat="1" ht="27.75" customHeight="1">
      <c r="A6" s="700">
        <v>2</v>
      </c>
      <c r="B6" s="701" t="s">
        <v>414</v>
      </c>
      <c r="C6" s="702" t="str">
        <f>VLOOKUP(B6,'Location Summary'!$C$4:$D$603,2,FALSE)</f>
        <v>DA+3</v>
      </c>
      <c r="D6" s="703" t="s">
        <v>99</v>
      </c>
      <c r="E6" s="704">
        <v>45446</v>
      </c>
      <c r="F6" s="704">
        <v>45449</v>
      </c>
      <c r="G6" s="704">
        <v>45450</v>
      </c>
      <c r="H6" s="705">
        <f t="shared" ref="H6:H65" si="0">(G6-E6)</f>
        <v>4</v>
      </c>
      <c r="I6" s="735" t="s">
        <v>751</v>
      </c>
      <c r="J6" s="705" t="s">
        <v>665</v>
      </c>
      <c r="K6" s="715" t="s">
        <v>659</v>
      </c>
      <c r="L6" s="716">
        <v>9950185902</v>
      </c>
      <c r="M6" s="716" t="s">
        <v>660</v>
      </c>
      <c r="N6" s="716" t="s">
        <v>658</v>
      </c>
    </row>
    <row r="7" spans="1:14" s="717" customFormat="1" ht="27.75" customHeight="1">
      <c r="A7" s="700">
        <f t="shared" ref="A7:A45" si="1">A6+1</f>
        <v>3</v>
      </c>
      <c r="B7" s="701" t="s">
        <v>415</v>
      </c>
      <c r="C7" s="702" t="str">
        <f>VLOOKUP(B7,'Location Summary'!$C$4:$D$603,2,FALSE)</f>
        <v>DA+3</v>
      </c>
      <c r="D7" s="703" t="s">
        <v>99</v>
      </c>
      <c r="E7" s="704">
        <v>45457</v>
      </c>
      <c r="F7" s="704">
        <v>45460</v>
      </c>
      <c r="G7" s="704">
        <v>45460</v>
      </c>
      <c r="H7" s="705">
        <f>(G7-E7)</f>
        <v>3</v>
      </c>
      <c r="I7" s="735" t="s">
        <v>751</v>
      </c>
      <c r="J7" s="705" t="s">
        <v>665</v>
      </c>
      <c r="K7" s="718" t="s">
        <v>677</v>
      </c>
      <c r="L7" s="719">
        <v>9929783632</v>
      </c>
      <c r="M7" s="720" t="s">
        <v>678</v>
      </c>
      <c r="N7" s="716" t="s">
        <v>658</v>
      </c>
    </row>
    <row r="8" spans="1:14" s="717" customFormat="1" ht="27.75" customHeight="1">
      <c r="A8" s="700">
        <f t="shared" si="1"/>
        <v>4</v>
      </c>
      <c r="B8" s="706" t="s">
        <v>419</v>
      </c>
      <c r="C8" s="702" t="str">
        <f>VLOOKUP(B8,'Location Summary'!$C$4:$D$603,2,FALSE)</f>
        <v>DA+9</v>
      </c>
      <c r="D8" s="703" t="s">
        <v>697</v>
      </c>
      <c r="E8" s="704">
        <v>45472</v>
      </c>
      <c r="F8" s="704">
        <v>45483</v>
      </c>
      <c r="G8" s="704">
        <v>45483</v>
      </c>
      <c r="H8" s="705">
        <f t="shared" si="0"/>
        <v>11</v>
      </c>
      <c r="I8" s="735" t="s">
        <v>696</v>
      </c>
      <c r="J8" s="705" t="s">
        <v>665</v>
      </c>
      <c r="K8" s="715" t="s">
        <v>698</v>
      </c>
      <c r="L8" s="716">
        <v>9950488419</v>
      </c>
      <c r="M8" s="716" t="s">
        <v>700</v>
      </c>
      <c r="N8" s="716" t="s">
        <v>658</v>
      </c>
    </row>
    <row r="9" spans="1:14" s="717" customFormat="1" ht="27.75" customHeight="1">
      <c r="A9" s="707">
        <f t="shared" si="1"/>
        <v>5</v>
      </c>
      <c r="B9" s="708" t="s">
        <v>420</v>
      </c>
      <c r="C9" s="702" t="str">
        <f>VLOOKUP(B9,'Location Summary'!$C$4:$D$603,2,FALSE)</f>
        <v>DA+0</v>
      </c>
      <c r="D9" s="709" t="s">
        <v>99</v>
      </c>
      <c r="E9" s="704">
        <v>45472</v>
      </c>
      <c r="F9" s="704">
        <v>45483</v>
      </c>
      <c r="G9" s="704">
        <v>45483</v>
      </c>
      <c r="H9" s="705">
        <f t="shared" si="0"/>
        <v>11</v>
      </c>
      <c r="I9" s="735" t="s">
        <v>696</v>
      </c>
      <c r="J9" s="710" t="s">
        <v>665</v>
      </c>
      <c r="K9" s="715" t="s">
        <v>699</v>
      </c>
      <c r="L9" s="716">
        <v>8003383931</v>
      </c>
      <c r="M9" s="716" t="s">
        <v>700</v>
      </c>
      <c r="N9" s="716" t="s">
        <v>658</v>
      </c>
    </row>
    <row r="10" spans="1:14" s="717" customFormat="1" ht="27.75" customHeight="1">
      <c r="A10" s="707">
        <f t="shared" si="1"/>
        <v>6</v>
      </c>
      <c r="B10" s="708" t="s">
        <v>450</v>
      </c>
      <c r="C10" s="702" t="str">
        <f>VLOOKUP(B10,'Location Summary'!$C$4:$D$603,2,FALSE)</f>
        <v>DA+0</v>
      </c>
      <c r="D10" s="709" t="s">
        <v>99</v>
      </c>
      <c r="E10" s="704">
        <v>45478</v>
      </c>
      <c r="F10" s="704">
        <v>45479</v>
      </c>
      <c r="G10" s="704">
        <v>45479</v>
      </c>
      <c r="H10" s="705">
        <f t="shared" si="0"/>
        <v>1</v>
      </c>
      <c r="I10" s="735" t="s">
        <v>1202</v>
      </c>
      <c r="J10" s="710" t="s">
        <v>665</v>
      </c>
      <c r="K10" s="715"/>
      <c r="L10" s="716"/>
      <c r="M10" s="716"/>
      <c r="N10" s="716"/>
    </row>
    <row r="11" spans="1:14" s="717" customFormat="1" ht="27.75" customHeight="1">
      <c r="A11" s="707">
        <f t="shared" si="1"/>
        <v>7</v>
      </c>
      <c r="B11" s="708" t="s">
        <v>399</v>
      </c>
      <c r="C11" s="702" t="str">
        <f>VLOOKUP(B11,'Location Summary'!$C$4:$D$603,2,FALSE)</f>
        <v>DA+9</v>
      </c>
      <c r="D11" s="709" t="s">
        <v>99</v>
      </c>
      <c r="E11" s="704">
        <v>45478</v>
      </c>
      <c r="F11" s="704">
        <v>45481</v>
      </c>
      <c r="G11" s="704">
        <v>45482</v>
      </c>
      <c r="H11" s="705">
        <f t="shared" si="0"/>
        <v>4</v>
      </c>
      <c r="I11" s="735" t="s">
        <v>1202</v>
      </c>
      <c r="J11" s="710" t="s">
        <v>665</v>
      </c>
      <c r="K11" s="715"/>
      <c r="L11" s="716"/>
      <c r="M11" s="716"/>
      <c r="N11" s="716"/>
    </row>
    <row r="12" spans="1:14" s="717" customFormat="1" ht="27.75" customHeight="1">
      <c r="A12" s="707">
        <f t="shared" si="1"/>
        <v>8</v>
      </c>
      <c r="B12" s="708" t="s">
        <v>424</v>
      </c>
      <c r="C12" s="702" t="str">
        <f>VLOOKUP(B12,'Location Summary'!$C$4:$D$603,2,FALSE)</f>
        <v>DA+0</v>
      </c>
      <c r="D12" s="709" t="s">
        <v>99</v>
      </c>
      <c r="E12" s="704">
        <v>45481</v>
      </c>
      <c r="F12" s="704">
        <v>45483</v>
      </c>
      <c r="G12" s="704">
        <v>45483</v>
      </c>
      <c r="H12" s="705">
        <f t="shared" si="0"/>
        <v>2</v>
      </c>
      <c r="I12" s="735" t="s">
        <v>1202</v>
      </c>
      <c r="J12" s="710" t="s">
        <v>665</v>
      </c>
      <c r="K12" s="721" t="s">
        <v>769</v>
      </c>
      <c r="L12" s="710" t="s">
        <v>770</v>
      </c>
      <c r="M12" s="716" t="s">
        <v>700</v>
      </c>
      <c r="N12" s="716" t="s">
        <v>658</v>
      </c>
    </row>
    <row r="13" spans="1:14" s="717" customFormat="1" ht="27.75" customHeight="1">
      <c r="A13" s="707">
        <f t="shared" si="1"/>
        <v>9</v>
      </c>
      <c r="B13" s="708" t="s">
        <v>452</v>
      </c>
      <c r="C13" s="702" t="str">
        <f>VLOOKUP(B13,'Location Summary'!$C$4:$D$603,2,FALSE)</f>
        <v>DA+4.5</v>
      </c>
      <c r="D13" s="709" t="s">
        <v>99</v>
      </c>
      <c r="E13" s="704">
        <v>45478</v>
      </c>
      <c r="F13" s="704">
        <v>45496</v>
      </c>
      <c r="G13" s="704">
        <v>45496</v>
      </c>
      <c r="H13" s="705">
        <f t="shared" si="0"/>
        <v>18</v>
      </c>
      <c r="I13" s="735" t="s">
        <v>1202</v>
      </c>
      <c r="J13" s="710" t="s">
        <v>665</v>
      </c>
      <c r="K13" s="715" t="s">
        <v>756</v>
      </c>
      <c r="L13" s="716">
        <v>9443165335</v>
      </c>
      <c r="M13" s="716"/>
      <c r="N13" s="716"/>
    </row>
    <row r="14" spans="1:14" s="717" customFormat="1" ht="27.75" customHeight="1">
      <c r="A14" s="707">
        <f t="shared" si="1"/>
        <v>10</v>
      </c>
      <c r="B14" s="708" t="s">
        <v>155</v>
      </c>
      <c r="C14" s="702" t="str">
        <f>VLOOKUP(B14,'Location Summary'!$C$4:$D$603,2,FALSE)</f>
        <v>DA+1.5</v>
      </c>
      <c r="D14" s="709" t="s">
        <v>99</v>
      </c>
      <c r="E14" s="704">
        <v>45492</v>
      </c>
      <c r="F14" s="704">
        <v>45510</v>
      </c>
      <c r="G14" s="704">
        <v>45510</v>
      </c>
      <c r="H14" s="705">
        <f t="shared" si="0"/>
        <v>18</v>
      </c>
      <c r="I14" s="735" t="s">
        <v>1202</v>
      </c>
      <c r="J14" s="710" t="s">
        <v>665</v>
      </c>
      <c r="K14" s="715"/>
      <c r="L14" s="716"/>
      <c r="M14" s="716"/>
      <c r="N14" s="716"/>
    </row>
    <row r="15" spans="1:14" s="717" customFormat="1" ht="27.75" customHeight="1">
      <c r="A15" s="710">
        <f t="shared" si="1"/>
        <v>11</v>
      </c>
      <c r="B15" s="711" t="s">
        <v>174</v>
      </c>
      <c r="C15" s="702" t="str">
        <f>VLOOKUP(B15,'Location Summary'!$C$4:$D$603,2,FALSE)</f>
        <v>DA-3</v>
      </c>
      <c r="D15" s="709" t="s">
        <v>99</v>
      </c>
      <c r="E15" s="704">
        <v>45463</v>
      </c>
      <c r="F15" s="704">
        <v>45692</v>
      </c>
      <c r="G15" s="704">
        <v>45692</v>
      </c>
      <c r="H15" s="705">
        <f t="shared" si="0"/>
        <v>229</v>
      </c>
      <c r="I15" s="735" t="s">
        <v>1202</v>
      </c>
      <c r="J15" s="710" t="s">
        <v>665</v>
      </c>
      <c r="K15" s="1646" t="s">
        <v>868</v>
      </c>
      <c r="L15" s="1649">
        <v>6350519091</v>
      </c>
      <c r="M15" s="1649" t="s">
        <v>869</v>
      </c>
      <c r="N15" s="1649" t="s">
        <v>658</v>
      </c>
    </row>
    <row r="16" spans="1:14" s="717" customFormat="1" ht="27.75" customHeight="1">
      <c r="A16" s="710">
        <f t="shared" si="1"/>
        <v>12</v>
      </c>
      <c r="B16" s="712" t="s">
        <v>175</v>
      </c>
      <c r="C16" s="702" t="str">
        <f>VLOOKUP(B16,'Location Summary'!$C$4:$D$603,2,FALSE)</f>
        <v>DA-3</v>
      </c>
      <c r="D16" s="709" t="s">
        <v>99</v>
      </c>
      <c r="E16" s="704">
        <v>45463</v>
      </c>
      <c r="F16" s="704">
        <v>45692</v>
      </c>
      <c r="G16" s="704">
        <v>45692</v>
      </c>
      <c r="H16" s="705">
        <f t="shared" si="0"/>
        <v>229</v>
      </c>
      <c r="I16" s="735" t="s">
        <v>1202</v>
      </c>
      <c r="J16" s="710" t="s">
        <v>665</v>
      </c>
      <c r="K16" s="1647"/>
      <c r="L16" s="1650"/>
      <c r="M16" s="1650"/>
      <c r="N16" s="1650"/>
    </row>
    <row r="17" spans="1:14" s="717" customFormat="1" ht="27.75" customHeight="1">
      <c r="A17" s="710">
        <f t="shared" si="1"/>
        <v>13</v>
      </c>
      <c r="B17" s="711" t="s">
        <v>176</v>
      </c>
      <c r="C17" s="702" t="str">
        <f>VLOOKUP(B17,'Location Summary'!$C$4:$D$603,2,FALSE)</f>
        <v>DA+1.5</v>
      </c>
      <c r="D17" s="709" t="s">
        <v>99</v>
      </c>
      <c r="E17" s="704">
        <v>45463</v>
      </c>
      <c r="F17" s="704">
        <v>45791</v>
      </c>
      <c r="G17" s="704">
        <v>45791</v>
      </c>
      <c r="H17" s="705">
        <f t="shared" si="0"/>
        <v>328</v>
      </c>
      <c r="I17" s="735" t="s">
        <v>1202</v>
      </c>
      <c r="J17" s="710" t="s">
        <v>665</v>
      </c>
      <c r="K17" s="1647"/>
      <c r="L17" s="1650"/>
      <c r="M17" s="1650"/>
      <c r="N17" s="1650"/>
    </row>
    <row r="18" spans="1:14" s="717" customFormat="1" ht="27.75" customHeight="1">
      <c r="A18" s="710">
        <f t="shared" si="1"/>
        <v>14</v>
      </c>
      <c r="B18" s="711" t="s">
        <v>177</v>
      </c>
      <c r="C18" s="702" t="str">
        <f>VLOOKUP(B18,'Location Summary'!$C$4:$D$603,2,FALSE)</f>
        <v>DA+3</v>
      </c>
      <c r="D18" s="709" t="s">
        <v>99</v>
      </c>
      <c r="E18" s="704">
        <v>45463</v>
      </c>
      <c r="F18" s="704">
        <v>45787</v>
      </c>
      <c r="G18" s="704">
        <v>45787</v>
      </c>
      <c r="H18" s="705">
        <f>(G18-E18)</f>
        <v>324</v>
      </c>
      <c r="I18" s="735" t="s">
        <v>1202</v>
      </c>
      <c r="J18" s="710" t="s">
        <v>665</v>
      </c>
      <c r="K18" s="1648"/>
      <c r="L18" s="1651"/>
      <c r="M18" s="1651"/>
      <c r="N18" s="1651"/>
    </row>
    <row r="19" spans="1:14" s="717" customFormat="1" ht="27.75" customHeight="1">
      <c r="A19" s="700">
        <f t="shared" si="1"/>
        <v>15</v>
      </c>
      <c r="B19" s="706" t="s">
        <v>427</v>
      </c>
      <c r="C19" s="702" t="str">
        <f>VLOOKUP(B19,'Location Summary'!$C$4:$D$603,2,FALSE)</f>
        <v>DA+0</v>
      </c>
      <c r="D19" s="709" t="s">
        <v>99</v>
      </c>
      <c r="E19" s="704">
        <v>45463</v>
      </c>
      <c r="F19" s="704">
        <v>45782</v>
      </c>
      <c r="G19" s="704">
        <v>45782</v>
      </c>
      <c r="H19" s="705">
        <f t="shared" si="0"/>
        <v>319</v>
      </c>
      <c r="I19" s="735" t="s">
        <v>1202</v>
      </c>
      <c r="J19" s="705" t="s">
        <v>665</v>
      </c>
      <c r="K19" s="715" t="s">
        <v>686</v>
      </c>
      <c r="L19" s="716">
        <v>9509364739</v>
      </c>
      <c r="M19" s="716" t="s">
        <v>687</v>
      </c>
      <c r="N19" s="716" t="s">
        <v>658</v>
      </c>
    </row>
    <row r="20" spans="1:14" s="717" customFormat="1" ht="27.75" customHeight="1">
      <c r="A20" s="700">
        <f t="shared" si="1"/>
        <v>16</v>
      </c>
      <c r="B20" s="706" t="s">
        <v>428</v>
      </c>
      <c r="C20" s="702" t="str">
        <f>VLOOKUP(B20,'Location Summary'!$C$4:$D$603,2,FALSE)</f>
        <v>DA-3</v>
      </c>
      <c r="D20" s="709" t="s">
        <v>99</v>
      </c>
      <c r="E20" s="704">
        <v>45463</v>
      </c>
      <c r="F20" s="704">
        <v>45767</v>
      </c>
      <c r="G20" s="704">
        <v>45767</v>
      </c>
      <c r="H20" s="705">
        <f t="shared" si="0"/>
        <v>304</v>
      </c>
      <c r="I20" s="735" t="s">
        <v>1202</v>
      </c>
      <c r="J20" s="705" t="s">
        <v>665</v>
      </c>
      <c r="K20" s="715"/>
      <c r="L20" s="716"/>
      <c r="M20" s="716"/>
      <c r="N20" s="716"/>
    </row>
    <row r="21" spans="1:14" s="717" customFormat="1" ht="27.75" customHeight="1">
      <c r="A21" s="700">
        <f t="shared" si="1"/>
        <v>17</v>
      </c>
      <c r="B21" s="706" t="s">
        <v>54</v>
      </c>
      <c r="C21" s="702" t="str">
        <f>VLOOKUP(B21,'Location Summary'!$C$4:$D$603,2,FALSE)</f>
        <v>DB1+0</v>
      </c>
      <c r="D21" s="709" t="s">
        <v>99</v>
      </c>
      <c r="E21" s="704">
        <v>45513</v>
      </c>
      <c r="F21" s="704">
        <v>45775</v>
      </c>
      <c r="G21" s="704">
        <v>45775</v>
      </c>
      <c r="H21" s="705">
        <f t="shared" si="0"/>
        <v>262</v>
      </c>
      <c r="I21" s="735" t="s">
        <v>1202</v>
      </c>
      <c r="J21" s="705" t="s">
        <v>665</v>
      </c>
      <c r="K21" s="715"/>
      <c r="L21" s="716"/>
      <c r="M21" s="716"/>
      <c r="N21" s="716"/>
    </row>
    <row r="22" spans="1:14" s="717" customFormat="1" ht="27.75" customHeight="1">
      <c r="A22" s="700">
        <f t="shared" si="1"/>
        <v>18</v>
      </c>
      <c r="B22" s="706" t="s">
        <v>179</v>
      </c>
      <c r="C22" s="702" t="str">
        <f>VLOOKUP(B22,'Location Summary'!$C$4:$D$603,2,FALSE)</f>
        <v>DA+0</v>
      </c>
      <c r="D22" s="709" t="s">
        <v>99</v>
      </c>
      <c r="E22" s="704">
        <v>45513</v>
      </c>
      <c r="F22" s="704">
        <v>45770</v>
      </c>
      <c r="G22" s="704">
        <v>45770</v>
      </c>
      <c r="H22" s="705">
        <f t="shared" si="0"/>
        <v>257</v>
      </c>
      <c r="I22" s="735" t="s">
        <v>1202</v>
      </c>
      <c r="J22" s="705" t="s">
        <v>665</v>
      </c>
      <c r="K22" s="715"/>
      <c r="L22" s="716"/>
      <c r="M22" s="716"/>
      <c r="N22" s="716"/>
    </row>
    <row r="23" spans="1:14" s="717" customFormat="1" ht="27.75" customHeight="1">
      <c r="A23" s="700">
        <f t="shared" si="1"/>
        <v>19</v>
      </c>
      <c r="B23" s="706" t="s">
        <v>180</v>
      </c>
      <c r="C23" s="702" t="str">
        <f>VLOOKUP(B23,'Location Summary'!$C$4:$D$603,2,FALSE)</f>
        <v>DA+6</v>
      </c>
      <c r="D23" s="709" t="s">
        <v>99</v>
      </c>
      <c r="E23" s="704">
        <v>45513</v>
      </c>
      <c r="F23" s="704">
        <v>45736</v>
      </c>
      <c r="G23" s="704">
        <v>45736</v>
      </c>
      <c r="H23" s="705">
        <f t="shared" si="0"/>
        <v>223</v>
      </c>
      <c r="I23" s="735" t="s">
        <v>1202</v>
      </c>
      <c r="J23" s="705" t="s">
        <v>665</v>
      </c>
      <c r="K23" s="715"/>
      <c r="L23" s="716"/>
      <c r="M23" s="716"/>
      <c r="N23" s="716"/>
    </row>
    <row r="24" spans="1:14" s="717" customFormat="1" ht="27.75" customHeight="1">
      <c r="A24" s="700">
        <f t="shared" si="1"/>
        <v>20</v>
      </c>
      <c r="B24" s="706" t="s">
        <v>181</v>
      </c>
      <c r="C24" s="702" t="str">
        <f>VLOOKUP(B24,'Location Summary'!$C$4:$D$603,2,FALSE)</f>
        <v>DA+6</v>
      </c>
      <c r="D24" s="709" t="s">
        <v>99</v>
      </c>
      <c r="E24" s="704">
        <v>45513</v>
      </c>
      <c r="F24" s="704">
        <v>45707</v>
      </c>
      <c r="G24" s="704">
        <v>45707</v>
      </c>
      <c r="H24" s="705">
        <f t="shared" si="0"/>
        <v>194</v>
      </c>
      <c r="I24" s="735" t="s">
        <v>1202</v>
      </c>
      <c r="J24" s="705" t="s">
        <v>665</v>
      </c>
      <c r="K24" s="715"/>
      <c r="L24" s="716"/>
      <c r="M24" s="716"/>
      <c r="N24" s="716"/>
    </row>
    <row r="25" spans="1:14" s="717" customFormat="1" ht="27.75" customHeight="1">
      <c r="A25" s="700">
        <f t="shared" si="1"/>
        <v>21</v>
      </c>
      <c r="B25" s="706" t="s">
        <v>182</v>
      </c>
      <c r="C25" s="702" t="str">
        <f>VLOOKUP(B25,'Location Summary'!$C$4:$D$603,2,FALSE)</f>
        <v>DA+0</v>
      </c>
      <c r="D25" s="709" t="s">
        <v>99</v>
      </c>
      <c r="E25" s="704">
        <v>45513</v>
      </c>
      <c r="F25" s="704">
        <v>45694</v>
      </c>
      <c r="G25" s="704">
        <v>45694</v>
      </c>
      <c r="H25" s="705">
        <f t="shared" si="0"/>
        <v>181</v>
      </c>
      <c r="I25" s="735" t="s">
        <v>1202</v>
      </c>
      <c r="J25" s="705" t="s">
        <v>665</v>
      </c>
      <c r="K25" s="715"/>
      <c r="L25" s="716"/>
      <c r="M25" s="716"/>
      <c r="N25" s="716"/>
    </row>
    <row r="26" spans="1:14" s="717" customFormat="1" ht="27.75" customHeight="1">
      <c r="A26" s="700">
        <f t="shared" si="1"/>
        <v>22</v>
      </c>
      <c r="B26" s="706" t="s">
        <v>429</v>
      </c>
      <c r="C26" s="702" t="str">
        <f>VLOOKUP(B26,'Location Summary'!$C$4:$D$603,2,FALSE)</f>
        <v>DA+0</v>
      </c>
      <c r="D26" s="709" t="s">
        <v>99</v>
      </c>
      <c r="E26" s="704">
        <v>45513</v>
      </c>
      <c r="F26" s="704">
        <v>45694</v>
      </c>
      <c r="G26" s="704">
        <v>45694</v>
      </c>
      <c r="H26" s="705">
        <f t="shared" si="0"/>
        <v>181</v>
      </c>
      <c r="I26" s="735" t="s">
        <v>1202</v>
      </c>
      <c r="J26" s="705" t="s">
        <v>665</v>
      </c>
      <c r="K26" s="715"/>
      <c r="L26" s="716"/>
      <c r="M26" s="716"/>
      <c r="N26" s="716"/>
    </row>
    <row r="27" spans="1:14" s="717" customFormat="1" ht="27.75" customHeight="1">
      <c r="A27" s="700">
        <f t="shared" si="1"/>
        <v>23</v>
      </c>
      <c r="B27" s="706" t="s">
        <v>55</v>
      </c>
      <c r="C27" s="702" t="str">
        <f>VLOOKUP(B27,'Location Summary'!$C$4:$D$603,2,FALSE)</f>
        <v>DC2+15</v>
      </c>
      <c r="D27" s="709" t="s">
        <v>99</v>
      </c>
      <c r="E27" s="704">
        <v>45513</v>
      </c>
      <c r="F27" s="704">
        <v>45655</v>
      </c>
      <c r="G27" s="704">
        <v>45655</v>
      </c>
      <c r="H27" s="705">
        <f t="shared" si="0"/>
        <v>142</v>
      </c>
      <c r="I27" s="735" t="s">
        <v>1202</v>
      </c>
      <c r="J27" s="705" t="s">
        <v>665</v>
      </c>
      <c r="K27" s="715"/>
      <c r="L27" s="716"/>
      <c r="M27" s="716"/>
      <c r="N27" s="716"/>
    </row>
    <row r="28" spans="1:14" s="717" customFormat="1" ht="27.75" customHeight="1">
      <c r="A28" s="700">
        <f t="shared" si="1"/>
        <v>24</v>
      </c>
      <c r="B28" s="706" t="s">
        <v>372</v>
      </c>
      <c r="C28" s="702" t="str">
        <f>VLOOKUP(B28,'Location Summary'!$C$4:$D$603,2,FALSE)</f>
        <v>DA+3</v>
      </c>
      <c r="D28" s="709" t="s">
        <v>99</v>
      </c>
      <c r="E28" s="704">
        <v>45480</v>
      </c>
      <c r="F28" s="704">
        <v>45699</v>
      </c>
      <c r="G28" s="704">
        <v>45699</v>
      </c>
      <c r="H28" s="705">
        <f t="shared" si="0"/>
        <v>219</v>
      </c>
      <c r="I28" s="735" t="s">
        <v>1202</v>
      </c>
      <c r="J28" s="705" t="s">
        <v>665</v>
      </c>
      <c r="K28" s="715" t="s">
        <v>870</v>
      </c>
      <c r="L28" s="716">
        <v>9413384744</v>
      </c>
      <c r="M28" s="716" t="s">
        <v>871</v>
      </c>
      <c r="N28" s="716" t="s">
        <v>658</v>
      </c>
    </row>
    <row r="29" spans="1:14" s="717" customFormat="1" ht="27.75" customHeight="1">
      <c r="A29" s="700">
        <f t="shared" si="1"/>
        <v>25</v>
      </c>
      <c r="B29" s="706" t="s">
        <v>408</v>
      </c>
      <c r="C29" s="702" t="str">
        <f>VLOOKUP(B29,'Location Summary'!$C$4:$D$603,2,FALSE)</f>
        <v>DA+9</v>
      </c>
      <c r="D29" s="703" t="s">
        <v>99</v>
      </c>
      <c r="E29" s="704">
        <v>45480</v>
      </c>
      <c r="F29" s="704">
        <v>45699</v>
      </c>
      <c r="G29" s="704">
        <v>45699</v>
      </c>
      <c r="H29" s="705">
        <f t="shared" si="0"/>
        <v>219</v>
      </c>
      <c r="I29" s="735" t="s">
        <v>1202</v>
      </c>
      <c r="J29" s="705" t="s">
        <v>665</v>
      </c>
      <c r="K29" s="715"/>
      <c r="L29" s="716"/>
      <c r="M29" s="716"/>
      <c r="N29" s="716"/>
    </row>
    <row r="30" spans="1:14" s="717" customFormat="1" ht="27.75" customHeight="1">
      <c r="A30" s="700">
        <f t="shared" si="1"/>
        <v>26</v>
      </c>
      <c r="B30" s="706" t="s">
        <v>409</v>
      </c>
      <c r="C30" s="702" t="str">
        <f>VLOOKUP(B30,'Location Summary'!$C$4:$D$603,2,FALSE)</f>
        <v>DA+0</v>
      </c>
      <c r="D30" s="703" t="s">
        <v>99</v>
      </c>
      <c r="E30" s="704">
        <v>45480</v>
      </c>
      <c r="F30" s="704">
        <v>45710</v>
      </c>
      <c r="G30" s="704">
        <v>45710</v>
      </c>
      <c r="H30" s="705">
        <f t="shared" si="0"/>
        <v>230</v>
      </c>
      <c r="I30" s="735" t="s">
        <v>1202</v>
      </c>
      <c r="J30" s="705" t="s">
        <v>665</v>
      </c>
      <c r="K30" s="715"/>
      <c r="L30" s="716"/>
      <c r="M30" s="716"/>
      <c r="N30" s="716"/>
    </row>
    <row r="31" spans="1:14" s="717" customFormat="1" ht="27.75" customHeight="1">
      <c r="A31" s="700">
        <f t="shared" si="1"/>
        <v>27</v>
      </c>
      <c r="B31" s="706" t="s">
        <v>410</v>
      </c>
      <c r="C31" s="702" t="str">
        <f>VLOOKUP(B31,'Location Summary'!$C$4:$D$603,2,FALSE)</f>
        <v>DA+0</v>
      </c>
      <c r="D31" s="703" t="s">
        <v>99</v>
      </c>
      <c r="E31" s="704">
        <v>45480</v>
      </c>
      <c r="F31" s="704">
        <v>45699</v>
      </c>
      <c r="G31" s="704">
        <v>45699</v>
      </c>
      <c r="H31" s="705">
        <f t="shared" si="0"/>
        <v>219</v>
      </c>
      <c r="I31" s="735" t="s">
        <v>1202</v>
      </c>
      <c r="J31" s="705" t="s">
        <v>665</v>
      </c>
      <c r="K31" s="715"/>
      <c r="L31" s="716"/>
      <c r="M31" s="716"/>
      <c r="N31" s="716"/>
    </row>
    <row r="32" spans="1:14" s="717" customFormat="1" ht="27.75" customHeight="1">
      <c r="A32" s="700">
        <f t="shared" si="1"/>
        <v>28</v>
      </c>
      <c r="B32" s="706" t="s">
        <v>62</v>
      </c>
      <c r="C32" s="702" t="str">
        <f>VLOOKUP(B32,'Location Summary'!$C$4:$D$603,2,FALSE)</f>
        <v>DA-1.5</v>
      </c>
      <c r="D32" s="703" t="s">
        <v>99</v>
      </c>
      <c r="E32" s="704">
        <v>45492</v>
      </c>
      <c r="F32" s="704">
        <v>45549</v>
      </c>
      <c r="G32" s="704">
        <v>45549</v>
      </c>
      <c r="H32" s="705">
        <f t="shared" si="0"/>
        <v>57</v>
      </c>
      <c r="I32" s="735" t="s">
        <v>1202</v>
      </c>
      <c r="J32" s="705" t="s">
        <v>665</v>
      </c>
      <c r="K32" s="715" t="s">
        <v>867</v>
      </c>
      <c r="L32" s="716">
        <v>9461942441</v>
      </c>
      <c r="M32" s="716" t="s">
        <v>863</v>
      </c>
      <c r="N32" s="716" t="s">
        <v>658</v>
      </c>
    </row>
    <row r="33" spans="1:15" s="717" customFormat="1" ht="27.75" customHeight="1">
      <c r="A33" s="700">
        <f t="shared" si="1"/>
        <v>29</v>
      </c>
      <c r="B33" s="706" t="s">
        <v>153</v>
      </c>
      <c r="C33" s="702" t="str">
        <f>VLOOKUP(B33,'Location Summary'!$C$4:$D$603,2,FALSE)</f>
        <v>DA+1.5</v>
      </c>
      <c r="D33" s="703" t="s">
        <v>99</v>
      </c>
      <c r="E33" s="704">
        <v>45492</v>
      </c>
      <c r="F33" s="704">
        <v>45564</v>
      </c>
      <c r="G33" s="704">
        <v>45564</v>
      </c>
      <c r="H33" s="705">
        <f t="shared" si="0"/>
        <v>72</v>
      </c>
      <c r="I33" s="735" t="s">
        <v>1202</v>
      </c>
      <c r="J33" s="705" t="s">
        <v>665</v>
      </c>
      <c r="K33" s="715" t="s">
        <v>866</v>
      </c>
      <c r="L33" s="716">
        <v>9876037318</v>
      </c>
      <c r="M33" s="716" t="s">
        <v>863</v>
      </c>
      <c r="N33" s="716" t="s">
        <v>658</v>
      </c>
    </row>
    <row r="34" spans="1:15" s="717" customFormat="1" ht="27.75" customHeight="1">
      <c r="A34" s="700">
        <f t="shared" si="1"/>
        <v>30</v>
      </c>
      <c r="B34" s="706" t="s">
        <v>156</v>
      </c>
      <c r="C34" s="702" t="str">
        <f>VLOOKUP(B34,'Location Summary'!$C$4:$D$603,2,FALSE)</f>
        <v>DA-1.5</v>
      </c>
      <c r="D34" s="703" t="s">
        <v>99</v>
      </c>
      <c r="E34" s="704">
        <v>45492</v>
      </c>
      <c r="F34" s="704">
        <v>45521</v>
      </c>
      <c r="G34" s="704">
        <v>45521</v>
      </c>
      <c r="H34" s="705">
        <f t="shared" si="0"/>
        <v>29</v>
      </c>
      <c r="I34" s="735" t="s">
        <v>1202</v>
      </c>
      <c r="J34" s="710" t="s">
        <v>665</v>
      </c>
      <c r="K34" s="715" t="s">
        <v>865</v>
      </c>
      <c r="L34" s="716">
        <v>9928935365</v>
      </c>
      <c r="M34" s="716" t="s">
        <v>863</v>
      </c>
      <c r="N34" s="716" t="s">
        <v>658</v>
      </c>
    </row>
    <row r="35" spans="1:15" s="717" customFormat="1" ht="27.75" customHeight="1">
      <c r="A35" s="700">
        <f t="shared" si="1"/>
        <v>31</v>
      </c>
      <c r="B35" s="706" t="s">
        <v>162</v>
      </c>
      <c r="C35" s="702" t="str">
        <f>VLOOKUP(B35,'Location Summary'!$C$4:$D$603,2,FALSE)</f>
        <v>DA-3</v>
      </c>
      <c r="D35" s="703" t="s">
        <v>99</v>
      </c>
      <c r="E35" s="704">
        <v>45492</v>
      </c>
      <c r="F35" s="704">
        <v>45571</v>
      </c>
      <c r="G35" s="704">
        <v>45571</v>
      </c>
      <c r="H35" s="705">
        <f t="shared" si="0"/>
        <v>79</v>
      </c>
      <c r="I35" s="735" t="s">
        <v>1202</v>
      </c>
      <c r="J35" s="710" t="s">
        <v>665</v>
      </c>
      <c r="K35" s="715" t="s">
        <v>864</v>
      </c>
      <c r="L35" s="716">
        <v>7297945033</v>
      </c>
      <c r="M35" s="716" t="s">
        <v>863</v>
      </c>
      <c r="N35" s="716" t="s">
        <v>658</v>
      </c>
    </row>
    <row r="36" spans="1:15" s="717" customFormat="1" ht="27.75" customHeight="1">
      <c r="A36" s="700">
        <f t="shared" si="1"/>
        <v>32</v>
      </c>
      <c r="B36" s="706" t="s">
        <v>394</v>
      </c>
      <c r="C36" s="702" t="str">
        <f>VLOOKUP(B36,'Location Summary'!$C$4:$D$603,2,FALSE)</f>
        <v>DA+9</v>
      </c>
      <c r="D36" s="703" t="s">
        <v>99</v>
      </c>
      <c r="E36" s="704">
        <v>45497</v>
      </c>
      <c r="F36" s="704">
        <v>45633</v>
      </c>
      <c r="G36" s="704">
        <v>45633</v>
      </c>
      <c r="H36" s="705">
        <f t="shared" si="0"/>
        <v>136</v>
      </c>
      <c r="I36" s="735" t="s">
        <v>1202</v>
      </c>
      <c r="J36" s="710" t="s">
        <v>665</v>
      </c>
      <c r="K36" s="715" t="s">
        <v>843</v>
      </c>
      <c r="L36" s="716">
        <v>9983260872</v>
      </c>
      <c r="M36" s="716" t="s">
        <v>861</v>
      </c>
      <c r="N36" s="716" t="s">
        <v>658</v>
      </c>
    </row>
    <row r="37" spans="1:15" s="717" customFormat="1" ht="27.75" customHeight="1">
      <c r="A37" s="700">
        <f t="shared" si="1"/>
        <v>33</v>
      </c>
      <c r="B37" s="706" t="s">
        <v>395</v>
      </c>
      <c r="C37" s="702" t="str">
        <f>VLOOKUP(B37,'Location Summary'!$C$4:$D$603,2,FALSE)</f>
        <v>DA+6</v>
      </c>
      <c r="D37" s="703" t="s">
        <v>99</v>
      </c>
      <c r="E37" s="704">
        <v>45497</v>
      </c>
      <c r="F37" s="704">
        <v>45636</v>
      </c>
      <c r="G37" s="704">
        <v>45636</v>
      </c>
      <c r="H37" s="705">
        <f t="shared" si="0"/>
        <v>139</v>
      </c>
      <c r="I37" s="735" t="s">
        <v>1202</v>
      </c>
      <c r="J37" s="710" t="s">
        <v>665</v>
      </c>
      <c r="K37" s="715" t="s">
        <v>844</v>
      </c>
      <c r="L37" s="716">
        <v>9799581738</v>
      </c>
      <c r="M37" s="716" t="s">
        <v>862</v>
      </c>
      <c r="N37" s="716" t="s">
        <v>658</v>
      </c>
    </row>
    <row r="38" spans="1:15" s="717" customFormat="1" ht="27.75" customHeight="1">
      <c r="A38" s="700">
        <f t="shared" si="1"/>
        <v>34</v>
      </c>
      <c r="B38" s="706" t="s">
        <v>498</v>
      </c>
      <c r="C38" s="702" t="str">
        <f>VLOOKUP(B38,'Location Summary'!$C$4:$D$603,2,FALSE)</f>
        <v>DA+3</v>
      </c>
      <c r="D38" s="703" t="s">
        <v>99</v>
      </c>
      <c r="E38" s="704">
        <v>45498</v>
      </c>
      <c r="F38" s="704">
        <v>45514</v>
      </c>
      <c r="G38" s="704">
        <v>45514</v>
      </c>
      <c r="H38" s="705">
        <f t="shared" si="0"/>
        <v>16</v>
      </c>
      <c r="I38" s="735" t="s">
        <v>1202</v>
      </c>
      <c r="J38" s="705" t="s">
        <v>665</v>
      </c>
      <c r="K38" s="715" t="s">
        <v>859</v>
      </c>
      <c r="L38" s="716">
        <v>9351238162</v>
      </c>
      <c r="M38" s="716" t="s">
        <v>860</v>
      </c>
      <c r="N38" s="716" t="s">
        <v>658</v>
      </c>
    </row>
    <row r="39" spans="1:15" s="717" customFormat="1" ht="27.75" customHeight="1">
      <c r="A39" s="700">
        <f t="shared" si="1"/>
        <v>35</v>
      </c>
      <c r="B39" s="706" t="s">
        <v>433</v>
      </c>
      <c r="C39" s="702" t="str">
        <f>VLOOKUP(B39,'Location Summary'!$C$4:$D$603,2,FALSE)</f>
        <v>DA+0</v>
      </c>
      <c r="D39" s="703" t="s">
        <v>99</v>
      </c>
      <c r="E39" s="704">
        <v>45499</v>
      </c>
      <c r="F39" s="704">
        <v>45581</v>
      </c>
      <c r="G39" s="704">
        <v>45581</v>
      </c>
      <c r="H39" s="705">
        <f t="shared" si="0"/>
        <v>82</v>
      </c>
      <c r="I39" s="735" t="s">
        <v>1202</v>
      </c>
      <c r="J39" s="705" t="s">
        <v>665</v>
      </c>
      <c r="K39" s="721" t="s">
        <v>976</v>
      </c>
      <c r="L39" s="716">
        <v>9414141385</v>
      </c>
      <c r="M39" s="716" t="s">
        <v>863</v>
      </c>
      <c r="N39" s="716" t="s">
        <v>658</v>
      </c>
    </row>
    <row r="40" spans="1:15" s="717" customFormat="1" ht="27.75" customHeight="1">
      <c r="A40" s="700">
        <f t="shared" si="1"/>
        <v>36</v>
      </c>
      <c r="B40" s="706" t="s">
        <v>436</v>
      </c>
      <c r="C40" s="702" t="str">
        <f>VLOOKUP(B40,'Location Summary'!$C$4:$D$603,2,FALSE)</f>
        <v>DA+0</v>
      </c>
      <c r="D40" s="703" t="s">
        <v>99</v>
      </c>
      <c r="E40" s="704">
        <v>45500</v>
      </c>
      <c r="F40" s="704">
        <v>45502</v>
      </c>
      <c r="G40" s="704">
        <v>45502</v>
      </c>
      <c r="H40" s="705">
        <f t="shared" si="0"/>
        <v>2</v>
      </c>
      <c r="I40" s="735" t="s">
        <v>1202</v>
      </c>
      <c r="J40" s="705" t="s">
        <v>665</v>
      </c>
      <c r="K40" s="715" t="s">
        <v>852</v>
      </c>
      <c r="L40" s="716">
        <v>9828203300</v>
      </c>
      <c r="M40" s="716"/>
      <c r="N40" s="716"/>
    </row>
    <row r="41" spans="1:15" s="722" customFormat="1" ht="27.75" customHeight="1">
      <c r="A41" s="700">
        <f t="shared" si="1"/>
        <v>37</v>
      </c>
      <c r="B41" s="706" t="s">
        <v>402</v>
      </c>
      <c r="C41" s="702" t="str">
        <f>VLOOKUP(B41,'Location Summary'!$C$4:$D$603,2,FALSE)</f>
        <v>DA+9</v>
      </c>
      <c r="D41" s="703" t="s">
        <v>99</v>
      </c>
      <c r="E41" s="704">
        <v>45501</v>
      </c>
      <c r="F41" s="704">
        <v>45683</v>
      </c>
      <c r="G41" s="704">
        <v>45683</v>
      </c>
      <c r="H41" s="705">
        <f t="shared" si="0"/>
        <v>182</v>
      </c>
      <c r="I41" s="735" t="s">
        <v>1170</v>
      </c>
      <c r="J41" s="705" t="s">
        <v>665</v>
      </c>
      <c r="K41" s="715" t="s">
        <v>857</v>
      </c>
      <c r="L41" s="716">
        <v>9680661751</v>
      </c>
      <c r="M41" s="716" t="s">
        <v>858</v>
      </c>
      <c r="N41" s="716" t="s">
        <v>658</v>
      </c>
    </row>
    <row r="42" spans="1:15" s="722" customFormat="1" ht="27.75" customHeight="1">
      <c r="A42" s="700">
        <f t="shared" si="1"/>
        <v>38</v>
      </c>
      <c r="B42" s="706" t="s">
        <v>417</v>
      </c>
      <c r="C42" s="702" t="str">
        <f>VLOOKUP(B42,'Location Summary'!$C$4:$D$603,2,FALSE)</f>
        <v>DA+6</v>
      </c>
      <c r="D42" s="703" t="s">
        <v>99</v>
      </c>
      <c r="E42" s="704">
        <v>45455</v>
      </c>
      <c r="F42" s="704">
        <v>45650</v>
      </c>
      <c r="G42" s="704">
        <v>45650</v>
      </c>
      <c r="H42" s="705">
        <f t="shared" si="0"/>
        <v>195</v>
      </c>
      <c r="I42" s="735" t="s">
        <v>1203</v>
      </c>
      <c r="J42" s="705" t="s">
        <v>665</v>
      </c>
      <c r="K42" s="715"/>
      <c r="L42" s="716"/>
      <c r="M42" s="716"/>
      <c r="N42" s="716"/>
    </row>
    <row r="43" spans="1:15" s="722" customFormat="1" ht="27.75" customHeight="1">
      <c r="A43" s="700">
        <f t="shared" si="1"/>
        <v>39</v>
      </c>
      <c r="B43" s="706" t="s">
        <v>308</v>
      </c>
      <c r="C43" s="702" t="str">
        <f>VLOOKUP(B43,'Location Summary'!$C$4:$D$603,2,FALSE)</f>
        <v>DA+6</v>
      </c>
      <c r="D43" s="703" t="s">
        <v>99</v>
      </c>
      <c r="E43" s="704">
        <v>45455</v>
      </c>
      <c r="F43" s="704">
        <v>45650</v>
      </c>
      <c r="G43" s="704">
        <v>45650</v>
      </c>
      <c r="H43" s="705">
        <f t="shared" si="0"/>
        <v>195</v>
      </c>
      <c r="I43" s="735" t="s">
        <v>1203</v>
      </c>
      <c r="J43" s="705" t="s">
        <v>665</v>
      </c>
      <c r="K43" s="715" t="s">
        <v>872</v>
      </c>
      <c r="L43" s="716">
        <v>9950997590</v>
      </c>
      <c r="M43" s="716" t="s">
        <v>871</v>
      </c>
      <c r="N43" s="716" t="s">
        <v>658</v>
      </c>
    </row>
    <row r="44" spans="1:15" s="722" customFormat="1" ht="27.75" customHeight="1">
      <c r="A44" s="700">
        <f t="shared" si="1"/>
        <v>40</v>
      </c>
      <c r="B44" s="706" t="s">
        <v>425</v>
      </c>
      <c r="C44" s="702" t="str">
        <f>VLOOKUP(B44,'Location Summary'!$C$4:$D$603,2,FALSE)</f>
        <v>DA+6</v>
      </c>
      <c r="D44" s="703" t="s">
        <v>99</v>
      </c>
      <c r="E44" s="704">
        <v>45490</v>
      </c>
      <c r="F44" s="704">
        <v>45650</v>
      </c>
      <c r="G44" s="704">
        <v>45650</v>
      </c>
      <c r="H44" s="705">
        <f t="shared" si="0"/>
        <v>160</v>
      </c>
      <c r="I44" s="735" t="s">
        <v>1203</v>
      </c>
      <c r="J44" s="705" t="s">
        <v>665</v>
      </c>
      <c r="K44" s="715" t="s">
        <v>873</v>
      </c>
      <c r="L44" s="716">
        <v>9660960166</v>
      </c>
      <c r="M44" s="716" t="s">
        <v>874</v>
      </c>
      <c r="N44" s="716" t="s">
        <v>658</v>
      </c>
    </row>
    <row r="45" spans="1:15" s="722" customFormat="1" ht="27.75" customHeight="1">
      <c r="A45" s="700">
        <f t="shared" si="1"/>
        <v>41</v>
      </c>
      <c r="B45" s="706" t="s">
        <v>901</v>
      </c>
      <c r="C45" s="702" t="str">
        <f>VLOOKUP(B45,'Location Summary'!$C$4:$D$603,2,FALSE)</f>
        <v>DA+6</v>
      </c>
      <c r="D45" s="703" t="s">
        <v>99</v>
      </c>
      <c r="E45" s="704">
        <v>45504</v>
      </c>
      <c r="F45" s="704">
        <v>45508</v>
      </c>
      <c r="G45" s="704">
        <v>45508</v>
      </c>
      <c r="H45" s="705">
        <f t="shared" si="0"/>
        <v>4</v>
      </c>
      <c r="I45" s="735" t="s">
        <v>1203</v>
      </c>
      <c r="J45" s="705" t="s">
        <v>665</v>
      </c>
      <c r="K45" s="721" t="s">
        <v>1206</v>
      </c>
      <c r="L45" s="716">
        <v>9001870250</v>
      </c>
      <c r="M45" s="716" t="s">
        <v>863</v>
      </c>
      <c r="N45" s="716" t="s">
        <v>658</v>
      </c>
      <c r="O45" s="723"/>
    </row>
    <row r="46" spans="1:15" s="722" customFormat="1" ht="27.75" customHeight="1">
      <c r="A46" s="700">
        <f t="shared" ref="A46:A106" si="2">A45+1</f>
        <v>42</v>
      </c>
      <c r="B46" s="706" t="s">
        <v>902</v>
      </c>
      <c r="C46" s="702" t="str">
        <f>VLOOKUP(B46,'Location Summary'!$C$4:$D$603,2,FALSE)</f>
        <v>DA+6</v>
      </c>
      <c r="D46" s="703" t="s">
        <v>99</v>
      </c>
      <c r="E46" s="704">
        <v>45504</v>
      </c>
      <c r="F46" s="704">
        <v>45508</v>
      </c>
      <c r="G46" s="704">
        <v>45508</v>
      </c>
      <c r="H46" s="705">
        <f t="shared" si="0"/>
        <v>4</v>
      </c>
      <c r="I46" s="735" t="s">
        <v>1203</v>
      </c>
      <c r="J46" s="705" t="s">
        <v>665</v>
      </c>
      <c r="K46" s="715" t="s">
        <v>880</v>
      </c>
      <c r="L46" s="716">
        <v>9001870250</v>
      </c>
      <c r="M46" s="716" t="s">
        <v>863</v>
      </c>
      <c r="N46" s="716" t="s">
        <v>658</v>
      </c>
    </row>
    <row r="47" spans="1:15" s="722" customFormat="1" ht="27.75" customHeight="1">
      <c r="A47" s="700">
        <f t="shared" si="2"/>
        <v>43</v>
      </c>
      <c r="B47" s="706" t="s">
        <v>904</v>
      </c>
      <c r="C47" s="702" t="str">
        <f>VLOOKUP(B47,'Location Summary'!$C$4:$D$603,2,FALSE)</f>
        <v>DA+3</v>
      </c>
      <c r="D47" s="703" t="s">
        <v>99</v>
      </c>
      <c r="E47" s="704">
        <v>45506</v>
      </c>
      <c r="F47" s="704">
        <v>45521</v>
      </c>
      <c r="G47" s="704">
        <v>45521</v>
      </c>
      <c r="H47" s="705">
        <f t="shared" si="0"/>
        <v>15</v>
      </c>
      <c r="I47" s="735" t="s">
        <v>1203</v>
      </c>
      <c r="J47" s="705" t="s">
        <v>665</v>
      </c>
      <c r="K47" s="715"/>
      <c r="L47" s="716"/>
      <c r="M47" s="716"/>
      <c r="N47" s="716"/>
    </row>
    <row r="48" spans="1:15" s="722" customFormat="1" ht="27.75" customHeight="1">
      <c r="A48" s="700">
        <f t="shared" si="2"/>
        <v>44</v>
      </c>
      <c r="B48" s="706" t="s">
        <v>905</v>
      </c>
      <c r="C48" s="702" t="str">
        <f>VLOOKUP(B48,'Location Summary'!$C$4:$D$603,2,FALSE)</f>
        <v>DA+6</v>
      </c>
      <c r="D48" s="703" t="s">
        <v>99</v>
      </c>
      <c r="E48" s="704">
        <v>45506</v>
      </c>
      <c r="F48" s="704">
        <v>45524</v>
      </c>
      <c r="G48" s="704">
        <v>45524</v>
      </c>
      <c r="H48" s="705">
        <f t="shared" si="0"/>
        <v>18</v>
      </c>
      <c r="I48" s="735" t="s">
        <v>1203</v>
      </c>
      <c r="J48" s="705" t="s">
        <v>665</v>
      </c>
      <c r="K48" s="715"/>
      <c r="L48" s="716"/>
      <c r="M48" s="716"/>
      <c r="N48" s="716"/>
    </row>
    <row r="49" spans="1:14" s="722" customFormat="1" ht="27.75" customHeight="1">
      <c r="A49" s="700">
        <f t="shared" si="2"/>
        <v>45</v>
      </c>
      <c r="B49" s="706" t="s">
        <v>460</v>
      </c>
      <c r="C49" s="702" t="str">
        <f>VLOOKUP(B49,'Location Summary'!$C$4:$D$603,2,FALSE)</f>
        <v>DA+9</v>
      </c>
      <c r="D49" s="703" t="s">
        <v>99</v>
      </c>
      <c r="E49" s="704">
        <v>45506</v>
      </c>
      <c r="F49" s="704">
        <v>45554</v>
      </c>
      <c r="G49" s="704">
        <v>45554</v>
      </c>
      <c r="H49" s="705">
        <f t="shared" si="0"/>
        <v>48</v>
      </c>
      <c r="I49" s="735" t="s">
        <v>1203</v>
      </c>
      <c r="J49" s="705" t="s">
        <v>665</v>
      </c>
      <c r="K49" s="715"/>
      <c r="L49" s="716"/>
      <c r="M49" s="716"/>
      <c r="N49" s="716"/>
    </row>
    <row r="50" spans="1:14" s="722" customFormat="1" ht="27.75" customHeight="1">
      <c r="A50" s="700">
        <f t="shared" si="2"/>
        <v>46</v>
      </c>
      <c r="B50" s="706" t="s">
        <v>462</v>
      </c>
      <c r="C50" s="702" t="str">
        <f>VLOOKUP(B50,'Location Summary'!$C$4:$D$603,2,FALSE)</f>
        <v>DA-1.5</v>
      </c>
      <c r="D50" s="703" t="s">
        <v>99</v>
      </c>
      <c r="E50" s="704">
        <v>45506</v>
      </c>
      <c r="F50" s="704">
        <v>45510</v>
      </c>
      <c r="G50" s="704">
        <v>45510</v>
      </c>
      <c r="H50" s="705">
        <f t="shared" si="0"/>
        <v>4</v>
      </c>
      <c r="I50" s="735" t="s">
        <v>1203</v>
      </c>
      <c r="J50" s="705" t="s">
        <v>665</v>
      </c>
      <c r="K50" s="715"/>
      <c r="L50" s="716"/>
      <c r="M50" s="716"/>
      <c r="N50" s="716"/>
    </row>
    <row r="51" spans="1:14" s="722" customFormat="1" ht="27.75" customHeight="1">
      <c r="A51" s="700">
        <f t="shared" si="2"/>
        <v>47</v>
      </c>
      <c r="B51" s="706" t="s">
        <v>479</v>
      </c>
      <c r="C51" s="702" t="str">
        <f>VLOOKUP(B51,'Location Summary'!$C$4:$D$603,2,FALSE)</f>
        <v>DA+6</v>
      </c>
      <c r="D51" s="703" t="s">
        <v>99</v>
      </c>
      <c r="E51" s="704">
        <v>45506</v>
      </c>
      <c r="F51" s="704">
        <v>45617</v>
      </c>
      <c r="G51" s="704">
        <v>45617</v>
      </c>
      <c r="H51" s="705">
        <f t="shared" si="0"/>
        <v>111</v>
      </c>
      <c r="I51" s="735" t="s">
        <v>1203</v>
      </c>
      <c r="J51" s="705" t="s">
        <v>665</v>
      </c>
      <c r="K51" s="715"/>
      <c r="L51" s="716"/>
      <c r="M51" s="716"/>
      <c r="N51" s="716"/>
    </row>
    <row r="52" spans="1:14" s="722" customFormat="1" ht="27.75" customHeight="1">
      <c r="A52" s="700">
        <f t="shared" si="2"/>
        <v>48</v>
      </c>
      <c r="B52" s="706" t="s">
        <v>480</v>
      </c>
      <c r="C52" s="702" t="str">
        <f>VLOOKUP(B52,'Location Summary'!$C$4:$D$603,2,FALSE)</f>
        <v>DA+9</v>
      </c>
      <c r="D52" s="703" t="s">
        <v>99</v>
      </c>
      <c r="E52" s="704">
        <v>45506</v>
      </c>
      <c r="F52" s="704">
        <v>45568</v>
      </c>
      <c r="G52" s="704">
        <v>45568</v>
      </c>
      <c r="H52" s="705">
        <f t="shared" si="0"/>
        <v>62</v>
      </c>
      <c r="I52" s="735" t="s">
        <v>1203</v>
      </c>
      <c r="J52" s="705" t="s">
        <v>665</v>
      </c>
      <c r="K52" s="715"/>
      <c r="L52" s="716"/>
      <c r="M52" s="716"/>
      <c r="N52" s="716"/>
    </row>
    <row r="53" spans="1:14" s="722" customFormat="1" ht="27.75" customHeight="1">
      <c r="A53" s="700">
        <f t="shared" si="2"/>
        <v>49</v>
      </c>
      <c r="B53" s="706" t="s">
        <v>446</v>
      </c>
      <c r="C53" s="702" t="str">
        <f>VLOOKUP(B53,'Location Summary'!$C$4:$D$603,2,FALSE)</f>
        <v>DA-1.5</v>
      </c>
      <c r="D53" s="703" t="s">
        <v>99</v>
      </c>
      <c r="E53" s="704">
        <v>45506</v>
      </c>
      <c r="F53" s="704">
        <f>E53</f>
        <v>45506</v>
      </c>
      <c r="G53" s="704">
        <f>F53+5</f>
        <v>45511</v>
      </c>
      <c r="H53" s="705">
        <f t="shared" si="0"/>
        <v>5</v>
      </c>
      <c r="I53" s="735" t="s">
        <v>1203</v>
      </c>
      <c r="J53" s="705" t="s">
        <v>665</v>
      </c>
      <c r="K53" s="715"/>
      <c r="L53" s="716"/>
      <c r="M53" s="716"/>
      <c r="N53" s="716"/>
    </row>
    <row r="54" spans="1:14" s="722" customFormat="1" ht="27.75" customHeight="1">
      <c r="A54" s="700">
        <f t="shared" si="2"/>
        <v>50</v>
      </c>
      <c r="B54" s="706" t="s">
        <v>497</v>
      </c>
      <c r="C54" s="702" t="str">
        <f>VLOOKUP(B54,'Location Summary'!$C$4:$D$603,2,FALSE)</f>
        <v>DA+3</v>
      </c>
      <c r="D54" s="703" t="s">
        <v>99</v>
      </c>
      <c r="E54" s="704">
        <v>45522</v>
      </c>
      <c r="F54" s="704">
        <v>45525</v>
      </c>
      <c r="G54" s="704">
        <v>45525</v>
      </c>
      <c r="H54" s="705">
        <f t="shared" si="0"/>
        <v>3</v>
      </c>
      <c r="I54" s="735" t="s">
        <v>1204</v>
      </c>
      <c r="J54" s="705" t="s">
        <v>665</v>
      </c>
      <c r="K54" s="715"/>
      <c r="L54" s="716"/>
      <c r="M54" s="716"/>
      <c r="N54" s="716"/>
    </row>
    <row r="55" spans="1:14" s="722" customFormat="1" ht="27.75" customHeight="1">
      <c r="A55" s="700">
        <f t="shared" si="2"/>
        <v>51</v>
      </c>
      <c r="B55" s="706" t="s">
        <v>66</v>
      </c>
      <c r="C55" s="702" t="s">
        <v>79</v>
      </c>
      <c r="D55" s="703" t="s">
        <v>99</v>
      </c>
      <c r="E55" s="704">
        <v>45524</v>
      </c>
      <c r="F55" s="704">
        <v>45560</v>
      </c>
      <c r="G55" s="704">
        <v>45560</v>
      </c>
      <c r="H55" s="705">
        <f t="shared" si="0"/>
        <v>36</v>
      </c>
      <c r="I55" s="735" t="s">
        <v>1205</v>
      </c>
      <c r="J55" s="705" t="s">
        <v>665</v>
      </c>
      <c r="K55" s="715" t="s">
        <v>977</v>
      </c>
      <c r="L55" s="716">
        <v>9417442909</v>
      </c>
      <c r="M55" s="716" t="s">
        <v>978</v>
      </c>
      <c r="N55" s="716"/>
    </row>
    <row r="56" spans="1:14" s="722" customFormat="1" ht="27.75" customHeight="1">
      <c r="A56" s="700">
        <f t="shared" si="2"/>
        <v>52</v>
      </c>
      <c r="B56" s="706" t="s">
        <v>496</v>
      </c>
      <c r="C56" s="702" t="str">
        <f>VLOOKUP(B56,'Location Summary'!$C$4:$D$603,2,FALSE)</f>
        <v>DA+3</v>
      </c>
      <c r="D56" s="703" t="s">
        <v>99</v>
      </c>
      <c r="E56" s="704">
        <v>45524</v>
      </c>
      <c r="F56" s="704">
        <v>45541</v>
      </c>
      <c r="G56" s="704">
        <v>45541</v>
      </c>
      <c r="H56" s="705">
        <f t="shared" si="0"/>
        <v>17</v>
      </c>
      <c r="I56" s="735" t="s">
        <v>979</v>
      </c>
      <c r="J56" s="705" t="s">
        <v>665</v>
      </c>
      <c r="K56" s="715"/>
      <c r="L56" s="716"/>
      <c r="M56" s="716"/>
      <c r="N56" s="716"/>
    </row>
    <row r="57" spans="1:14" s="722" customFormat="1" ht="27.75" customHeight="1">
      <c r="A57" s="700">
        <f t="shared" si="2"/>
        <v>53</v>
      </c>
      <c r="B57" s="706" t="s">
        <v>495</v>
      </c>
      <c r="C57" s="702" t="str">
        <f>VLOOKUP(B57,'Location Summary'!$C$4:$D$603,2,FALSE)</f>
        <v>DA+3</v>
      </c>
      <c r="D57" s="703" t="s">
        <v>99</v>
      </c>
      <c r="E57" s="704">
        <v>45524</v>
      </c>
      <c r="F57" s="704">
        <v>45535</v>
      </c>
      <c r="G57" s="704">
        <v>45535</v>
      </c>
      <c r="H57" s="705">
        <f t="shared" si="0"/>
        <v>11</v>
      </c>
      <c r="I57" s="735" t="s">
        <v>979</v>
      </c>
      <c r="J57" s="705" t="s">
        <v>665</v>
      </c>
      <c r="K57" s="715"/>
      <c r="L57" s="716"/>
      <c r="M57" s="716"/>
      <c r="N57" s="716"/>
    </row>
    <row r="58" spans="1:14" s="722" customFormat="1" ht="27.75" customHeight="1">
      <c r="A58" s="700">
        <f t="shared" si="2"/>
        <v>54</v>
      </c>
      <c r="B58" s="706" t="s">
        <v>494</v>
      </c>
      <c r="C58" s="702" t="str">
        <f>VLOOKUP(B58,'Location Summary'!$C$4:$D$603,2,FALSE)</f>
        <v>DA+1.5</v>
      </c>
      <c r="D58" s="703" t="s">
        <v>99</v>
      </c>
      <c r="E58" s="704">
        <v>45524</v>
      </c>
      <c r="F58" s="704">
        <v>45530</v>
      </c>
      <c r="G58" s="704">
        <v>45530</v>
      </c>
      <c r="H58" s="705">
        <f t="shared" si="0"/>
        <v>6</v>
      </c>
      <c r="I58" s="735" t="s">
        <v>979</v>
      </c>
      <c r="J58" s="705" t="s">
        <v>665</v>
      </c>
      <c r="K58" s="715"/>
      <c r="L58" s="716"/>
      <c r="M58" s="716"/>
      <c r="N58" s="716"/>
    </row>
    <row r="59" spans="1:14" s="722" customFormat="1" ht="27.75" customHeight="1">
      <c r="A59" s="700">
        <f t="shared" si="2"/>
        <v>55</v>
      </c>
      <c r="B59" s="706" t="s">
        <v>69</v>
      </c>
      <c r="C59" s="702" t="str">
        <f>VLOOKUP(B59,'Location Summary'!$C$4:$D$603,2,FALSE)</f>
        <v>DA+9</v>
      </c>
      <c r="D59" s="703" t="s">
        <v>99</v>
      </c>
      <c r="E59" s="704">
        <v>45530</v>
      </c>
      <c r="F59" s="704">
        <v>45604</v>
      </c>
      <c r="G59" s="704">
        <v>45604</v>
      </c>
      <c r="H59" s="705">
        <f t="shared" si="0"/>
        <v>74</v>
      </c>
      <c r="I59" s="735" t="s">
        <v>979</v>
      </c>
      <c r="J59" s="705" t="s">
        <v>665</v>
      </c>
      <c r="K59" s="715" t="s">
        <v>857</v>
      </c>
      <c r="L59" s="716">
        <v>9694236631</v>
      </c>
      <c r="M59" s="716" t="s">
        <v>999</v>
      </c>
      <c r="N59" s="716" t="s">
        <v>1004</v>
      </c>
    </row>
    <row r="60" spans="1:14" s="722" customFormat="1" ht="27.75" customHeight="1">
      <c r="A60" s="700">
        <f t="shared" si="2"/>
        <v>56</v>
      </c>
      <c r="B60" s="706" t="s">
        <v>574</v>
      </c>
      <c r="C60" s="702" t="str">
        <f>VLOOKUP(B60,'Location Summary'!$C$4:$D$603,2,FALSE)</f>
        <v>DA+3</v>
      </c>
      <c r="D60" s="703" t="s">
        <v>99</v>
      </c>
      <c r="E60" s="704">
        <v>45530</v>
      </c>
      <c r="F60" s="704">
        <v>45587</v>
      </c>
      <c r="G60" s="704">
        <v>45587</v>
      </c>
      <c r="H60" s="705">
        <f t="shared" si="0"/>
        <v>57</v>
      </c>
      <c r="I60" s="735" t="s">
        <v>992</v>
      </c>
      <c r="J60" s="705" t="s">
        <v>665</v>
      </c>
      <c r="K60" s="715" t="s">
        <v>1002</v>
      </c>
      <c r="L60" s="716">
        <v>8107475410</v>
      </c>
      <c r="M60" s="716" t="s">
        <v>999</v>
      </c>
      <c r="N60" s="716" t="s">
        <v>1004</v>
      </c>
    </row>
    <row r="61" spans="1:14" s="722" customFormat="1" ht="27.75" customHeight="1">
      <c r="A61" s="700">
        <f t="shared" si="2"/>
        <v>57</v>
      </c>
      <c r="B61" s="706" t="s">
        <v>575</v>
      </c>
      <c r="C61" s="702" t="str">
        <f>VLOOKUP(B61,'Location Summary'!$C$4:$D$603,2,FALSE)</f>
        <v>DA+1.5</v>
      </c>
      <c r="D61" s="703" t="s">
        <v>99</v>
      </c>
      <c r="E61" s="704">
        <v>45530</v>
      </c>
      <c r="F61" s="704">
        <v>45587</v>
      </c>
      <c r="G61" s="704">
        <v>45587</v>
      </c>
      <c r="H61" s="705">
        <f t="shared" si="0"/>
        <v>57</v>
      </c>
      <c r="I61" s="735" t="s">
        <v>992</v>
      </c>
      <c r="J61" s="705" t="s">
        <v>665</v>
      </c>
      <c r="K61" s="715" t="s">
        <v>1003</v>
      </c>
      <c r="L61" s="716">
        <v>9549065761</v>
      </c>
      <c r="M61" s="716" t="s">
        <v>999</v>
      </c>
      <c r="N61" s="716" t="s">
        <v>1004</v>
      </c>
    </row>
    <row r="62" spans="1:14" s="722" customFormat="1" ht="27.75" customHeight="1">
      <c r="A62" s="700">
        <f t="shared" si="2"/>
        <v>58</v>
      </c>
      <c r="B62" s="706" t="s">
        <v>571</v>
      </c>
      <c r="C62" s="702" t="str">
        <f>VLOOKUP(B62,'Location Summary'!$C$4:$D$603,2,FALSE)</f>
        <v>DA+0</v>
      </c>
      <c r="D62" s="703" t="s">
        <v>99</v>
      </c>
      <c r="E62" s="704">
        <v>45535</v>
      </c>
      <c r="F62" s="704">
        <v>45544</v>
      </c>
      <c r="G62" s="704">
        <v>45582</v>
      </c>
      <c r="H62" s="705">
        <f t="shared" si="0"/>
        <v>47</v>
      </c>
      <c r="I62" s="735" t="s">
        <v>992</v>
      </c>
      <c r="J62" s="705" t="s">
        <v>665</v>
      </c>
      <c r="K62" s="715" t="s">
        <v>1000</v>
      </c>
      <c r="L62" s="716">
        <v>9024013985</v>
      </c>
      <c r="M62" s="716" t="s">
        <v>1001</v>
      </c>
      <c r="N62" s="716" t="s">
        <v>1004</v>
      </c>
    </row>
    <row r="63" spans="1:14" s="722" customFormat="1" ht="27.75" customHeight="1">
      <c r="A63" s="700">
        <f t="shared" si="2"/>
        <v>59</v>
      </c>
      <c r="B63" s="706" t="s">
        <v>432</v>
      </c>
      <c r="C63" s="702" t="str">
        <f>VLOOKUP(B63,'Location Summary'!$C$4:$D$603,2,FALSE)</f>
        <v>DA+6</v>
      </c>
      <c r="D63" s="703" t="s">
        <v>99</v>
      </c>
      <c r="E63" s="704">
        <v>45532</v>
      </c>
      <c r="F63" s="704">
        <v>45537</v>
      </c>
      <c r="G63" s="704">
        <v>45537</v>
      </c>
      <c r="H63" s="705">
        <f t="shared" si="0"/>
        <v>5</v>
      </c>
      <c r="I63" s="735" t="s">
        <v>992</v>
      </c>
      <c r="J63" s="705" t="s">
        <v>665</v>
      </c>
      <c r="K63" s="715" t="s">
        <v>998</v>
      </c>
      <c r="L63" s="716">
        <v>8290697615</v>
      </c>
      <c r="M63" s="716" t="s">
        <v>997</v>
      </c>
      <c r="N63" s="716" t="s">
        <v>658</v>
      </c>
    </row>
    <row r="64" spans="1:14" s="722" customFormat="1" ht="27.75" customHeight="1">
      <c r="A64" s="700">
        <f t="shared" si="2"/>
        <v>60</v>
      </c>
      <c r="B64" s="706" t="s">
        <v>61</v>
      </c>
      <c r="C64" s="702" t="str">
        <f>VLOOKUP(B64,'Location Summary'!$C$4:$D$603,2,FALSE)</f>
        <v>DA+9</v>
      </c>
      <c r="D64" s="703" t="s">
        <v>99</v>
      </c>
      <c r="E64" s="704">
        <v>45535</v>
      </c>
      <c r="F64" s="704">
        <v>45555</v>
      </c>
      <c r="G64" s="704">
        <v>45555</v>
      </c>
      <c r="H64" s="705">
        <f t="shared" si="0"/>
        <v>20</v>
      </c>
      <c r="I64" s="735" t="s">
        <v>992</v>
      </c>
      <c r="J64" s="705" t="s">
        <v>665</v>
      </c>
      <c r="K64" s="715" t="s">
        <v>996</v>
      </c>
      <c r="L64" s="716">
        <v>8904727514</v>
      </c>
      <c r="M64" s="716" t="s">
        <v>997</v>
      </c>
      <c r="N64" s="716" t="s">
        <v>658</v>
      </c>
    </row>
    <row r="65" spans="1:14" s="722" customFormat="1" ht="27.75" customHeight="1">
      <c r="A65" s="700">
        <f t="shared" si="2"/>
        <v>61</v>
      </c>
      <c r="B65" s="706" t="s">
        <v>1072</v>
      </c>
      <c r="C65" s="702" t="str">
        <f>VLOOKUP(B65,'Location Summary'!$C$4:$D$603,2,FALSE)</f>
        <v>DA+3</v>
      </c>
      <c r="D65" s="703" t="s">
        <v>99</v>
      </c>
      <c r="E65" s="704">
        <v>45545</v>
      </c>
      <c r="F65" s="704">
        <v>45546</v>
      </c>
      <c r="G65" s="704">
        <v>45546</v>
      </c>
      <c r="H65" s="705">
        <f t="shared" si="0"/>
        <v>1</v>
      </c>
      <c r="I65" s="735" t="s">
        <v>992</v>
      </c>
      <c r="J65" s="705" t="s">
        <v>665</v>
      </c>
      <c r="K65" s="715" t="s">
        <v>1008</v>
      </c>
      <c r="L65" s="716">
        <v>9137269295</v>
      </c>
      <c r="M65" s="716" t="s">
        <v>1009</v>
      </c>
      <c r="N65" s="716" t="s">
        <v>658</v>
      </c>
    </row>
    <row r="66" spans="1:14" s="722" customFormat="1" ht="27.75" customHeight="1">
      <c r="A66" s="700">
        <f t="shared" si="2"/>
        <v>62</v>
      </c>
      <c r="B66" s="706" t="s">
        <v>532</v>
      </c>
      <c r="C66" s="702" t="s">
        <v>2</v>
      </c>
      <c r="D66" s="703" t="s">
        <v>29</v>
      </c>
      <c r="E66" s="704">
        <v>45566</v>
      </c>
      <c r="F66" s="704">
        <v>45689</v>
      </c>
      <c r="G66" s="704">
        <v>45693</v>
      </c>
      <c r="H66" s="705">
        <f t="shared" ref="H66:H71" si="3">(G66-E66)</f>
        <v>127</v>
      </c>
      <c r="I66" s="735" t="s">
        <v>1067</v>
      </c>
      <c r="J66" s="705" t="s">
        <v>665</v>
      </c>
      <c r="K66" s="715" t="s">
        <v>1446</v>
      </c>
      <c r="L66" s="716"/>
      <c r="M66" s="716"/>
      <c r="N66" s="716"/>
    </row>
    <row r="67" spans="1:14" s="722" customFormat="1" ht="27.75" customHeight="1">
      <c r="A67" s="700">
        <f t="shared" si="2"/>
        <v>63</v>
      </c>
      <c r="B67" s="706" t="s">
        <v>256</v>
      </c>
      <c r="C67" s="702" t="str">
        <f>VLOOKUP(B67,'Location Summary'!$C$4:$D$603,2,FALSE)</f>
        <v>DB2+9</v>
      </c>
      <c r="D67" s="703" t="s">
        <v>99</v>
      </c>
      <c r="E67" s="704">
        <v>45561</v>
      </c>
      <c r="F67" s="704">
        <v>45766</v>
      </c>
      <c r="G67" s="704">
        <v>45766</v>
      </c>
      <c r="H67" s="705">
        <f t="shared" si="3"/>
        <v>205</v>
      </c>
      <c r="I67" s="735" t="s">
        <v>1067</v>
      </c>
      <c r="J67" s="705" t="s">
        <v>665</v>
      </c>
      <c r="K67" s="715" t="s">
        <v>1446</v>
      </c>
      <c r="L67" s="716"/>
      <c r="M67" s="716"/>
      <c r="N67" s="716"/>
    </row>
    <row r="68" spans="1:14" s="722" customFormat="1" ht="27.75" customHeight="1">
      <c r="A68" s="700">
        <f t="shared" si="2"/>
        <v>64</v>
      </c>
      <c r="B68" s="706" t="s">
        <v>454</v>
      </c>
      <c r="C68" s="702" t="s">
        <v>79</v>
      </c>
      <c r="D68" s="703" t="s">
        <v>99</v>
      </c>
      <c r="E68" s="704">
        <v>45561</v>
      </c>
      <c r="F68" s="704">
        <v>45689</v>
      </c>
      <c r="G68" s="704">
        <v>45693</v>
      </c>
      <c r="H68" s="705">
        <f t="shared" si="3"/>
        <v>132</v>
      </c>
      <c r="I68" s="735" t="s">
        <v>1213</v>
      </c>
      <c r="J68" s="705" t="s">
        <v>665</v>
      </c>
      <c r="K68" s="715" t="s">
        <v>1446</v>
      </c>
      <c r="L68" s="716"/>
      <c r="M68" s="716"/>
      <c r="N68" s="716"/>
    </row>
    <row r="69" spans="1:14" s="722" customFormat="1" ht="27.75" customHeight="1">
      <c r="A69" s="700">
        <f t="shared" si="2"/>
        <v>65</v>
      </c>
      <c r="B69" s="706" t="s">
        <v>455</v>
      </c>
      <c r="C69" s="702" t="s">
        <v>2</v>
      </c>
      <c r="D69" s="703" t="s">
        <v>99</v>
      </c>
      <c r="E69" s="704">
        <v>45561</v>
      </c>
      <c r="F69" s="704">
        <v>45689</v>
      </c>
      <c r="G69" s="704">
        <v>45693</v>
      </c>
      <c r="H69" s="705">
        <f t="shared" si="3"/>
        <v>132</v>
      </c>
      <c r="I69" s="735" t="s">
        <v>1213</v>
      </c>
      <c r="J69" s="705" t="s">
        <v>665</v>
      </c>
      <c r="K69" s="715" t="s">
        <v>1446</v>
      </c>
      <c r="L69" s="716"/>
      <c r="M69" s="716"/>
      <c r="N69" s="716"/>
    </row>
    <row r="70" spans="1:14" s="722" customFormat="1" ht="27.75" customHeight="1">
      <c r="A70" s="700">
        <f t="shared" si="2"/>
        <v>66</v>
      </c>
      <c r="B70" s="706" t="s">
        <v>456</v>
      </c>
      <c r="C70" s="702" t="s">
        <v>2</v>
      </c>
      <c r="D70" s="703" t="s">
        <v>99</v>
      </c>
      <c r="E70" s="704">
        <v>45561</v>
      </c>
      <c r="F70" s="704">
        <v>45689</v>
      </c>
      <c r="G70" s="704">
        <v>45693</v>
      </c>
      <c r="H70" s="705">
        <f t="shared" si="3"/>
        <v>132</v>
      </c>
      <c r="I70" s="735" t="s">
        <v>1213</v>
      </c>
      <c r="J70" s="705" t="s">
        <v>665</v>
      </c>
      <c r="K70" s="715" t="s">
        <v>1446</v>
      </c>
      <c r="L70" s="716"/>
      <c r="M70" s="716"/>
      <c r="N70" s="716"/>
    </row>
    <row r="71" spans="1:14" s="722" customFormat="1" ht="27.75" customHeight="1">
      <c r="A71" s="700">
        <f t="shared" si="2"/>
        <v>67</v>
      </c>
      <c r="B71" s="706" t="s">
        <v>457</v>
      </c>
      <c r="C71" s="702" t="s">
        <v>79</v>
      </c>
      <c r="D71" s="703" t="s">
        <v>99</v>
      </c>
      <c r="E71" s="704">
        <v>45561</v>
      </c>
      <c r="F71" s="704">
        <v>45689</v>
      </c>
      <c r="G71" s="704">
        <v>45693</v>
      </c>
      <c r="H71" s="705">
        <f t="shared" si="3"/>
        <v>132</v>
      </c>
      <c r="I71" s="735" t="s">
        <v>1213</v>
      </c>
      <c r="J71" s="705" t="s">
        <v>665</v>
      </c>
      <c r="K71" s="715" t="s">
        <v>1446</v>
      </c>
      <c r="L71" s="716"/>
      <c r="M71" s="716"/>
      <c r="N71" s="716"/>
    </row>
    <row r="72" spans="1:14" s="722" customFormat="1" ht="27.75" customHeight="1">
      <c r="A72" s="700">
        <f t="shared" si="2"/>
        <v>68</v>
      </c>
      <c r="B72" s="706" t="s">
        <v>257</v>
      </c>
      <c r="C72" s="702" t="str">
        <f>VLOOKUP(B72,'Location Summary'!$C$4:$D$603,2,FALSE)</f>
        <v>DB1+6</v>
      </c>
      <c r="D72" s="703" t="s">
        <v>99</v>
      </c>
      <c r="E72" s="704">
        <v>45550</v>
      </c>
      <c r="F72" s="704">
        <v>45721</v>
      </c>
      <c r="G72" s="704">
        <v>45721</v>
      </c>
      <c r="H72" s="705">
        <f t="shared" ref="H72:H86" si="4">(G72-E72)</f>
        <v>171</v>
      </c>
      <c r="I72" s="735" t="s">
        <v>1067</v>
      </c>
      <c r="J72" s="705" t="s">
        <v>665</v>
      </c>
      <c r="K72" s="715"/>
      <c r="L72" s="716"/>
      <c r="M72" s="716"/>
      <c r="N72" s="716"/>
    </row>
    <row r="73" spans="1:14" s="722" customFormat="1" ht="27.75" customHeight="1">
      <c r="A73" s="700">
        <f t="shared" si="2"/>
        <v>69</v>
      </c>
      <c r="B73" s="706" t="s">
        <v>459</v>
      </c>
      <c r="C73" s="702" t="str">
        <f>VLOOKUP(B73,'Location Summary'!$C$4:$D$603,2,FALSE)</f>
        <v>DA+6</v>
      </c>
      <c r="D73" s="703" t="s">
        <v>99</v>
      </c>
      <c r="E73" s="704">
        <v>45550</v>
      </c>
      <c r="F73" s="704">
        <v>45727</v>
      </c>
      <c r="G73" s="704">
        <v>45727</v>
      </c>
      <c r="H73" s="705">
        <f t="shared" si="4"/>
        <v>177</v>
      </c>
      <c r="I73" s="735" t="s">
        <v>1067</v>
      </c>
      <c r="J73" s="705" t="s">
        <v>665</v>
      </c>
      <c r="K73" s="715"/>
      <c r="L73" s="716"/>
      <c r="M73" s="716"/>
      <c r="N73" s="716"/>
    </row>
    <row r="74" spans="1:14" s="722" customFormat="1" ht="27.75" customHeight="1">
      <c r="A74" s="700">
        <f t="shared" si="2"/>
        <v>70</v>
      </c>
      <c r="B74" s="706" t="s">
        <v>463</v>
      </c>
      <c r="C74" s="702" t="str">
        <f>VLOOKUP(B74,'Location Summary'!$C$4:$D$603,2,FALSE)</f>
        <v>DA+6</v>
      </c>
      <c r="D74" s="703" t="s">
        <v>99</v>
      </c>
      <c r="E74" s="704">
        <v>45550</v>
      </c>
      <c r="F74" s="704">
        <v>45583</v>
      </c>
      <c r="G74" s="704">
        <v>45583</v>
      </c>
      <c r="H74" s="705">
        <f t="shared" si="4"/>
        <v>33</v>
      </c>
      <c r="I74" s="735" t="s">
        <v>1067</v>
      </c>
      <c r="J74" s="705" t="s">
        <v>665</v>
      </c>
      <c r="K74" s="715"/>
      <c r="L74" s="716"/>
      <c r="M74" s="716"/>
      <c r="N74" s="716"/>
    </row>
    <row r="75" spans="1:14" s="722" customFormat="1" ht="27.75" customHeight="1">
      <c r="A75" s="700">
        <f t="shared" si="2"/>
        <v>71</v>
      </c>
      <c r="B75" s="706" t="s">
        <v>258</v>
      </c>
      <c r="C75" s="702" t="str">
        <f>VLOOKUP(B75,'Location Summary'!$C$4:$D$603,2,FALSE)</f>
        <v>DB1+9</v>
      </c>
      <c r="D75" s="703" t="s">
        <v>99</v>
      </c>
      <c r="E75" s="704">
        <v>45555</v>
      </c>
      <c r="F75" s="704" t="s">
        <v>1079</v>
      </c>
      <c r="G75" s="704" t="s">
        <v>1079</v>
      </c>
      <c r="H75" s="705">
        <f t="shared" si="4"/>
        <v>17</v>
      </c>
      <c r="I75" s="735" t="s">
        <v>1067</v>
      </c>
      <c r="J75" s="705" t="s">
        <v>665</v>
      </c>
      <c r="K75" s="715"/>
      <c r="L75" s="716"/>
      <c r="M75" s="716"/>
      <c r="N75" s="716"/>
    </row>
    <row r="76" spans="1:14" s="722" customFormat="1" ht="27.75" customHeight="1">
      <c r="A76" s="700">
        <f t="shared" si="2"/>
        <v>72</v>
      </c>
      <c r="B76" s="706" t="s">
        <v>471</v>
      </c>
      <c r="C76" s="702" t="str">
        <f>VLOOKUP(B76,'Location Summary'!$C$4:$D$603,2,FALSE)</f>
        <v>DA+9</v>
      </c>
      <c r="D76" s="703" t="s">
        <v>99</v>
      </c>
      <c r="E76" s="704">
        <v>45555</v>
      </c>
      <c r="F76" s="704">
        <v>45581</v>
      </c>
      <c r="G76" s="704">
        <v>45581</v>
      </c>
      <c r="H76" s="705">
        <f t="shared" si="4"/>
        <v>26</v>
      </c>
      <c r="I76" s="735" t="s">
        <v>992</v>
      </c>
      <c r="J76" s="705" t="s">
        <v>665</v>
      </c>
      <c r="K76" s="715"/>
      <c r="L76" s="716"/>
      <c r="M76" s="716"/>
      <c r="N76" s="716"/>
    </row>
    <row r="77" spans="1:14" s="722" customFormat="1" ht="27.75" customHeight="1">
      <c r="A77" s="700">
        <f t="shared" si="2"/>
        <v>73</v>
      </c>
      <c r="B77" s="706" t="s">
        <v>473</v>
      </c>
      <c r="C77" s="702" t="str">
        <f>VLOOKUP(B77,'Location Summary'!$C$4:$D$603,2,FALSE)</f>
        <v>DA+1.5</v>
      </c>
      <c r="D77" s="703" t="s">
        <v>99</v>
      </c>
      <c r="E77" s="704">
        <v>45558</v>
      </c>
      <c r="F77" s="704">
        <v>45576</v>
      </c>
      <c r="G77" s="704">
        <v>45576</v>
      </c>
      <c r="H77" s="705">
        <f t="shared" si="4"/>
        <v>18</v>
      </c>
      <c r="I77" s="735" t="s">
        <v>992</v>
      </c>
      <c r="J77" s="705" t="s">
        <v>665</v>
      </c>
      <c r="K77" s="715"/>
      <c r="L77" s="716"/>
      <c r="M77" s="716"/>
      <c r="N77" s="716"/>
    </row>
    <row r="78" spans="1:14" s="722" customFormat="1" ht="27.75" customHeight="1">
      <c r="A78" s="700">
        <f t="shared" si="2"/>
        <v>74</v>
      </c>
      <c r="B78" s="706" t="s">
        <v>474</v>
      </c>
      <c r="C78" s="702" t="str">
        <f>VLOOKUP(B78,'Location Summary'!$C$4:$D$603,2,FALSE)</f>
        <v>DA+3</v>
      </c>
      <c r="D78" s="703" t="s">
        <v>99</v>
      </c>
      <c r="E78" s="704">
        <v>45558</v>
      </c>
      <c r="F78" s="704">
        <v>45591</v>
      </c>
      <c r="G78" s="704">
        <v>45591</v>
      </c>
      <c r="H78" s="705">
        <f t="shared" si="4"/>
        <v>33</v>
      </c>
      <c r="I78" s="735" t="s">
        <v>992</v>
      </c>
      <c r="J78" s="705" t="s">
        <v>665</v>
      </c>
      <c r="K78" s="715"/>
      <c r="L78" s="716"/>
      <c r="M78" s="716"/>
      <c r="N78" s="716"/>
    </row>
    <row r="79" spans="1:14" s="722" customFormat="1" ht="27.75" customHeight="1">
      <c r="A79" s="700">
        <f t="shared" si="2"/>
        <v>75</v>
      </c>
      <c r="B79" s="706" t="s">
        <v>591</v>
      </c>
      <c r="C79" s="702" t="str">
        <f>VLOOKUP(B79,'Location Summary'!$C$4:$D$603,2,FALSE)</f>
        <v>DA+6</v>
      </c>
      <c r="D79" s="703" t="s">
        <v>99</v>
      </c>
      <c r="E79" s="704">
        <v>45562</v>
      </c>
      <c r="F79" s="704">
        <v>45589</v>
      </c>
      <c r="G79" s="704">
        <v>45589</v>
      </c>
      <c r="H79" s="705">
        <f t="shared" si="4"/>
        <v>27</v>
      </c>
      <c r="I79" s="735" t="s">
        <v>992</v>
      </c>
      <c r="J79" s="705" t="s">
        <v>665</v>
      </c>
      <c r="K79" s="715" t="s">
        <v>1075</v>
      </c>
      <c r="L79" s="716">
        <v>8696414081</v>
      </c>
      <c r="M79" s="716" t="s">
        <v>999</v>
      </c>
      <c r="N79" s="716" t="s">
        <v>658</v>
      </c>
    </row>
    <row r="80" spans="1:14" s="722" customFormat="1" ht="27.75" customHeight="1">
      <c r="A80" s="700">
        <f t="shared" si="2"/>
        <v>76</v>
      </c>
      <c r="B80" s="706" t="s">
        <v>606</v>
      </c>
      <c r="C80" s="702" t="str">
        <f>VLOOKUP(B80,'Location Summary'!$C$4:$D$603,2,FALSE)</f>
        <v>DA+9</v>
      </c>
      <c r="D80" s="703" t="s">
        <v>99</v>
      </c>
      <c r="E80" s="704">
        <v>45568</v>
      </c>
      <c r="F80" s="704">
        <v>45607</v>
      </c>
      <c r="G80" s="704">
        <v>45607</v>
      </c>
      <c r="H80" s="705">
        <f t="shared" si="4"/>
        <v>39</v>
      </c>
      <c r="I80" s="735" t="s">
        <v>992</v>
      </c>
      <c r="J80" s="705" t="s">
        <v>665</v>
      </c>
      <c r="K80" s="715" t="s">
        <v>1076</v>
      </c>
      <c r="L80" s="716">
        <v>9649766361</v>
      </c>
      <c r="M80" s="716" t="s">
        <v>1077</v>
      </c>
      <c r="N80" s="716" t="s">
        <v>658</v>
      </c>
    </row>
    <row r="81" spans="1:14" s="722" customFormat="1" ht="27.75" customHeight="1">
      <c r="A81" s="700">
        <f t="shared" si="2"/>
        <v>77</v>
      </c>
      <c r="B81" s="706" t="s">
        <v>607</v>
      </c>
      <c r="C81" s="702" t="str">
        <f>VLOOKUP(B81,'Location Summary'!$C$4:$D$603,2,FALSE)</f>
        <v>DA+3</v>
      </c>
      <c r="D81" s="703" t="s">
        <v>99</v>
      </c>
      <c r="E81" s="704">
        <v>45568</v>
      </c>
      <c r="F81" s="704">
        <v>45612</v>
      </c>
      <c r="G81" s="704">
        <v>45612</v>
      </c>
      <c r="H81" s="705">
        <f t="shared" si="4"/>
        <v>44</v>
      </c>
      <c r="I81" s="735" t="s">
        <v>992</v>
      </c>
      <c r="J81" s="705" t="s">
        <v>665</v>
      </c>
      <c r="K81" s="715" t="s">
        <v>1078</v>
      </c>
      <c r="L81" s="716">
        <v>7568731460</v>
      </c>
      <c r="M81" s="716" t="s">
        <v>1077</v>
      </c>
      <c r="N81" s="716" t="s">
        <v>658</v>
      </c>
    </row>
    <row r="82" spans="1:14" s="722" customFormat="1" ht="27.75" customHeight="1">
      <c r="A82" s="700">
        <f t="shared" si="2"/>
        <v>78</v>
      </c>
      <c r="B82" s="706" t="s">
        <v>166</v>
      </c>
      <c r="C82" s="702" t="str">
        <f>VLOOKUP(B82,'Location Summary'!$C$4:$D$603,2,FALSE)</f>
        <v>DB1+6</v>
      </c>
      <c r="D82" s="703" t="s">
        <v>99</v>
      </c>
      <c r="E82" s="704">
        <v>45581</v>
      </c>
      <c r="F82" s="704">
        <v>45606</v>
      </c>
      <c r="G82" s="704">
        <v>45606</v>
      </c>
      <c r="H82" s="705">
        <f t="shared" si="4"/>
        <v>25</v>
      </c>
      <c r="I82" s="735" t="s">
        <v>992</v>
      </c>
      <c r="J82" s="705" t="s">
        <v>665</v>
      </c>
      <c r="K82" s="715"/>
      <c r="L82" s="716"/>
      <c r="M82" s="716"/>
      <c r="N82" s="716"/>
    </row>
    <row r="83" spans="1:14" s="722" customFormat="1" ht="27.75" customHeight="1">
      <c r="A83" s="700">
        <f t="shared" si="2"/>
        <v>79</v>
      </c>
      <c r="B83" s="706" t="s">
        <v>270</v>
      </c>
      <c r="C83" s="702" t="s">
        <v>184</v>
      </c>
      <c r="D83" s="703" t="s">
        <v>99</v>
      </c>
      <c r="E83" s="704">
        <v>45581</v>
      </c>
      <c r="F83" s="704">
        <v>45689</v>
      </c>
      <c r="G83" s="704">
        <v>45693</v>
      </c>
      <c r="H83" s="705">
        <f t="shared" si="4"/>
        <v>112</v>
      </c>
      <c r="I83" s="735" t="s">
        <v>1105</v>
      </c>
      <c r="J83" s="705" t="s">
        <v>665</v>
      </c>
      <c r="K83" s="715" t="s">
        <v>1446</v>
      </c>
      <c r="L83" s="716"/>
      <c r="M83" s="716"/>
      <c r="N83" s="716"/>
    </row>
    <row r="84" spans="1:14" s="722" customFormat="1" ht="27.75" customHeight="1">
      <c r="A84" s="700">
        <f t="shared" si="2"/>
        <v>80</v>
      </c>
      <c r="B84" s="706" t="s">
        <v>528</v>
      </c>
      <c r="C84" s="702" t="s">
        <v>2</v>
      </c>
      <c r="D84" s="703" t="s">
        <v>99</v>
      </c>
      <c r="E84" s="704">
        <v>45581</v>
      </c>
      <c r="F84" s="704">
        <v>45689</v>
      </c>
      <c r="G84" s="704">
        <v>45693</v>
      </c>
      <c r="H84" s="705">
        <f t="shared" si="4"/>
        <v>112</v>
      </c>
      <c r="I84" s="735" t="s">
        <v>1105</v>
      </c>
      <c r="J84" s="705" t="s">
        <v>665</v>
      </c>
      <c r="K84" s="715" t="s">
        <v>1446</v>
      </c>
      <c r="L84" s="716"/>
      <c r="M84" s="716"/>
      <c r="N84" s="716"/>
    </row>
    <row r="85" spans="1:14" s="722" customFormat="1" ht="27.75" customHeight="1">
      <c r="A85" s="700">
        <f t="shared" si="2"/>
        <v>81</v>
      </c>
      <c r="B85" s="706" t="s">
        <v>529</v>
      </c>
      <c r="C85" s="702" t="s">
        <v>79</v>
      </c>
      <c r="D85" s="703" t="s">
        <v>99</v>
      </c>
      <c r="E85" s="704">
        <v>45581</v>
      </c>
      <c r="F85" s="704">
        <v>45689</v>
      </c>
      <c r="G85" s="704">
        <v>45693</v>
      </c>
      <c r="H85" s="705">
        <f t="shared" si="4"/>
        <v>112</v>
      </c>
      <c r="I85" s="735" t="s">
        <v>1105</v>
      </c>
      <c r="J85" s="705" t="s">
        <v>665</v>
      </c>
      <c r="K85" s="715" t="s">
        <v>1446</v>
      </c>
      <c r="L85" s="716"/>
      <c r="M85" s="716"/>
      <c r="N85" s="716"/>
    </row>
    <row r="86" spans="1:14" s="722" customFormat="1" ht="27.75" customHeight="1">
      <c r="A86" s="700">
        <f t="shared" si="2"/>
        <v>82</v>
      </c>
      <c r="B86" s="706" t="s">
        <v>530</v>
      </c>
      <c r="C86" s="702" t="s">
        <v>2</v>
      </c>
      <c r="D86" s="703" t="s">
        <v>99</v>
      </c>
      <c r="E86" s="704">
        <v>45581</v>
      </c>
      <c r="F86" s="704">
        <v>45689</v>
      </c>
      <c r="G86" s="704">
        <v>45693</v>
      </c>
      <c r="H86" s="705">
        <f t="shared" si="4"/>
        <v>112</v>
      </c>
      <c r="I86" s="735" t="s">
        <v>1105</v>
      </c>
      <c r="J86" s="705" t="s">
        <v>665</v>
      </c>
      <c r="K86" s="715" t="s">
        <v>1446</v>
      </c>
      <c r="L86" s="716"/>
      <c r="M86" s="716"/>
      <c r="N86" s="716"/>
    </row>
    <row r="87" spans="1:14" s="722" customFormat="1" ht="27.75" customHeight="1">
      <c r="A87" s="700">
        <f t="shared" si="2"/>
        <v>83</v>
      </c>
      <c r="B87" s="706" t="s">
        <v>171</v>
      </c>
      <c r="C87" s="702" t="str">
        <f>VLOOKUP(B87,'Location Summary'!$C$4:$D$603,2,FALSE)</f>
        <v>DA+3</v>
      </c>
      <c r="D87" s="703" t="s">
        <v>99</v>
      </c>
      <c r="E87" s="704">
        <v>45637</v>
      </c>
      <c r="F87" s="704">
        <v>45659</v>
      </c>
      <c r="G87" s="704">
        <v>45659</v>
      </c>
      <c r="H87" s="705">
        <f t="shared" ref="H87:H104" si="5">(G87-E87)</f>
        <v>22</v>
      </c>
      <c r="I87" s="735" t="s">
        <v>992</v>
      </c>
      <c r="J87" s="705" t="s">
        <v>665</v>
      </c>
      <c r="K87" s="715"/>
      <c r="L87" s="716"/>
      <c r="M87" s="716"/>
      <c r="N87" s="716"/>
    </row>
    <row r="88" spans="1:14" s="722" customFormat="1" ht="27.75" customHeight="1">
      <c r="A88" s="700">
        <f t="shared" si="2"/>
        <v>84</v>
      </c>
      <c r="B88" s="706" t="s">
        <v>78</v>
      </c>
      <c r="C88" s="702" t="str">
        <f>VLOOKUP(B88,'Location Summary'!$C$4:$D$603,2,FALSE)</f>
        <v>DB1+0</v>
      </c>
      <c r="D88" s="703" t="s">
        <v>99</v>
      </c>
      <c r="E88" s="704">
        <v>45637</v>
      </c>
      <c r="F88" s="704">
        <v>45651</v>
      </c>
      <c r="G88" s="704">
        <v>45651</v>
      </c>
      <c r="H88" s="705">
        <f t="shared" si="5"/>
        <v>14</v>
      </c>
      <c r="I88" s="735" t="s">
        <v>1067</v>
      </c>
      <c r="J88" s="705" t="s">
        <v>665</v>
      </c>
      <c r="K88" s="715"/>
      <c r="L88" s="716"/>
      <c r="M88" s="716"/>
      <c r="N88" s="716"/>
    </row>
    <row r="89" spans="1:14" s="722" customFormat="1" ht="27.75" customHeight="1">
      <c r="A89" s="700">
        <f t="shared" si="2"/>
        <v>85</v>
      </c>
      <c r="B89" s="706" t="s">
        <v>644</v>
      </c>
      <c r="C89" s="702" t="str">
        <f>VLOOKUP(B89,'Location Summary'!$C$4:$D$603,2,FALSE)</f>
        <v>DA-1.5</v>
      </c>
      <c r="D89" s="703" t="s">
        <v>99</v>
      </c>
      <c r="E89" s="704">
        <v>45637</v>
      </c>
      <c r="F89" s="704">
        <v>45651</v>
      </c>
      <c r="G89" s="704">
        <v>45651</v>
      </c>
      <c r="H89" s="705">
        <f t="shared" si="5"/>
        <v>14</v>
      </c>
      <c r="I89" s="735" t="s">
        <v>992</v>
      </c>
      <c r="J89" s="705" t="s">
        <v>665</v>
      </c>
      <c r="K89" s="715"/>
      <c r="L89" s="716"/>
      <c r="M89" s="716"/>
      <c r="N89" s="716"/>
    </row>
    <row r="90" spans="1:14" s="722" customFormat="1" ht="27.75" customHeight="1">
      <c r="A90" s="700">
        <f t="shared" si="2"/>
        <v>86</v>
      </c>
      <c r="B90" s="706" t="s">
        <v>645</v>
      </c>
      <c r="C90" s="702" t="str">
        <f>VLOOKUP(B90,'Location Summary'!$C$4:$D$603,2,FALSE)</f>
        <v>DA+6</v>
      </c>
      <c r="D90" s="703" t="s">
        <v>99</v>
      </c>
      <c r="E90" s="704">
        <v>45637</v>
      </c>
      <c r="F90" s="704">
        <v>45651</v>
      </c>
      <c r="G90" s="704">
        <v>45651</v>
      </c>
      <c r="H90" s="705">
        <f t="shared" si="5"/>
        <v>14</v>
      </c>
      <c r="I90" s="735" t="s">
        <v>992</v>
      </c>
      <c r="J90" s="705" t="s">
        <v>665</v>
      </c>
      <c r="K90" s="715"/>
      <c r="L90" s="716"/>
      <c r="M90" s="716"/>
      <c r="N90" s="716"/>
    </row>
    <row r="91" spans="1:14" s="722" customFormat="1" ht="27.75" customHeight="1">
      <c r="A91" s="700">
        <f t="shared" si="2"/>
        <v>87</v>
      </c>
      <c r="B91" s="706" t="s">
        <v>646</v>
      </c>
      <c r="C91" s="702" t="str">
        <f>VLOOKUP(B91,'Location Summary'!$C$4:$D$603,2,FALSE)</f>
        <v>DA-1.5</v>
      </c>
      <c r="D91" s="703" t="s">
        <v>99</v>
      </c>
      <c r="E91" s="704">
        <v>45637</v>
      </c>
      <c r="F91" s="704">
        <v>45651</v>
      </c>
      <c r="G91" s="704">
        <v>45651</v>
      </c>
      <c r="H91" s="705">
        <f t="shared" si="5"/>
        <v>14</v>
      </c>
      <c r="I91" s="735" t="s">
        <v>992</v>
      </c>
      <c r="J91" s="705" t="s">
        <v>665</v>
      </c>
      <c r="K91" s="715"/>
      <c r="L91" s="716"/>
      <c r="M91" s="716"/>
      <c r="N91" s="716"/>
    </row>
    <row r="92" spans="1:14" s="722" customFormat="1" ht="27.75" customHeight="1">
      <c r="A92" s="700">
        <f t="shared" si="2"/>
        <v>88</v>
      </c>
      <c r="B92" s="706" t="s">
        <v>647</v>
      </c>
      <c r="C92" s="702" t="str">
        <f>VLOOKUP(B92,'Location Summary'!$C$4:$D$603,2,FALSE)</f>
        <v>DA+0</v>
      </c>
      <c r="D92" s="703" t="s">
        <v>99</v>
      </c>
      <c r="E92" s="704">
        <v>45637</v>
      </c>
      <c r="F92" s="704">
        <v>45651</v>
      </c>
      <c r="G92" s="704">
        <v>45651</v>
      </c>
      <c r="H92" s="705">
        <f t="shared" si="5"/>
        <v>14</v>
      </c>
      <c r="I92" s="735" t="s">
        <v>992</v>
      </c>
      <c r="J92" s="705" t="s">
        <v>665</v>
      </c>
      <c r="K92" s="715"/>
      <c r="L92" s="716"/>
      <c r="M92" s="716"/>
      <c r="N92" s="716"/>
    </row>
    <row r="93" spans="1:14" s="722" customFormat="1" ht="27.75" customHeight="1">
      <c r="A93" s="700">
        <f t="shared" si="2"/>
        <v>89</v>
      </c>
      <c r="B93" s="706" t="s">
        <v>648</v>
      </c>
      <c r="C93" s="702" t="e">
        <f>VLOOKUP(B93,'Location Summary'!$C$4:$D$603,2,FALSE)</f>
        <v>#N/A</v>
      </c>
      <c r="D93" s="703" t="s">
        <v>99</v>
      </c>
      <c r="E93" s="704">
        <v>45637</v>
      </c>
      <c r="F93" s="704">
        <v>45651</v>
      </c>
      <c r="G93" s="704">
        <v>45651</v>
      </c>
      <c r="H93" s="705">
        <f t="shared" si="5"/>
        <v>14</v>
      </c>
      <c r="I93" s="735" t="s">
        <v>992</v>
      </c>
      <c r="J93" s="705" t="s">
        <v>665</v>
      </c>
      <c r="K93" s="715"/>
      <c r="L93" s="716"/>
      <c r="M93" s="716"/>
      <c r="N93" s="716"/>
    </row>
    <row r="94" spans="1:14" s="722" customFormat="1" ht="27.75" customHeight="1">
      <c r="A94" s="700">
        <f t="shared" si="2"/>
        <v>90</v>
      </c>
      <c r="B94" s="706" t="s">
        <v>649</v>
      </c>
      <c r="C94" s="702" t="str">
        <f>VLOOKUP(B94,'Location Summary'!$C$4:$D$603,2,FALSE)</f>
        <v>DA+3</v>
      </c>
      <c r="D94" s="703" t="s">
        <v>99</v>
      </c>
      <c r="E94" s="704">
        <v>45637</v>
      </c>
      <c r="F94" s="704">
        <v>45651</v>
      </c>
      <c r="G94" s="704">
        <v>45651</v>
      </c>
      <c r="H94" s="705">
        <f t="shared" si="5"/>
        <v>14</v>
      </c>
      <c r="I94" s="735" t="s">
        <v>992</v>
      </c>
      <c r="J94" s="705" t="s">
        <v>665</v>
      </c>
      <c r="K94" s="715"/>
      <c r="L94" s="716"/>
      <c r="M94" s="716"/>
      <c r="N94" s="716"/>
    </row>
    <row r="95" spans="1:14" s="722" customFormat="1" ht="27.75" customHeight="1">
      <c r="A95" s="700">
        <f t="shared" si="2"/>
        <v>91</v>
      </c>
      <c r="B95" s="706" t="s">
        <v>650</v>
      </c>
      <c r="C95" s="702" t="str">
        <f>VLOOKUP(B95,'Location Summary'!$C$4:$D$603,2,FALSE)</f>
        <v>DA+0</v>
      </c>
      <c r="D95" s="703" t="s">
        <v>99</v>
      </c>
      <c r="E95" s="704">
        <v>45637</v>
      </c>
      <c r="F95" s="704">
        <v>45651</v>
      </c>
      <c r="G95" s="704">
        <v>45651</v>
      </c>
      <c r="H95" s="705">
        <f t="shared" si="5"/>
        <v>14</v>
      </c>
      <c r="I95" s="735" t="s">
        <v>992</v>
      </c>
      <c r="J95" s="705" t="s">
        <v>665</v>
      </c>
      <c r="K95" s="715"/>
      <c r="L95" s="716"/>
      <c r="M95" s="716"/>
      <c r="N95" s="716"/>
    </row>
    <row r="96" spans="1:14" s="722" customFormat="1" ht="27.75" customHeight="1">
      <c r="A96" s="700">
        <f t="shared" si="2"/>
        <v>92</v>
      </c>
      <c r="B96" s="706" t="s">
        <v>651</v>
      </c>
      <c r="C96" s="702" t="str">
        <f>VLOOKUP(B96,'Location Summary'!$C$4:$D$603,2,FALSE)</f>
        <v>DA+9</v>
      </c>
      <c r="D96" s="703" t="s">
        <v>99</v>
      </c>
      <c r="E96" s="704">
        <v>45637</v>
      </c>
      <c r="F96" s="704">
        <v>45651</v>
      </c>
      <c r="G96" s="704">
        <v>45651</v>
      </c>
      <c r="H96" s="705">
        <f t="shared" si="5"/>
        <v>14</v>
      </c>
      <c r="I96" s="735" t="s">
        <v>992</v>
      </c>
      <c r="J96" s="705" t="s">
        <v>665</v>
      </c>
      <c r="K96" s="715"/>
      <c r="L96" s="716"/>
      <c r="M96" s="716"/>
      <c r="N96" s="716"/>
    </row>
    <row r="97" spans="1:14" s="722" customFormat="1" ht="27.75" customHeight="1">
      <c r="A97" s="700">
        <f t="shared" si="2"/>
        <v>93</v>
      </c>
      <c r="B97" s="706" t="s">
        <v>7</v>
      </c>
      <c r="C97" s="702" t="str">
        <f>VLOOKUP(B97,'Location Summary'!$C$4:$D$603,2,FALSE)</f>
        <v>DB1+6</v>
      </c>
      <c r="D97" s="703" t="s">
        <v>99</v>
      </c>
      <c r="E97" s="704">
        <v>45637</v>
      </c>
      <c r="F97" s="704">
        <v>45651</v>
      </c>
      <c r="G97" s="704">
        <v>45651</v>
      </c>
      <c r="H97" s="705">
        <f t="shared" si="5"/>
        <v>14</v>
      </c>
      <c r="I97" s="735" t="s">
        <v>992</v>
      </c>
      <c r="J97" s="705" t="s">
        <v>665</v>
      </c>
      <c r="K97" s="715"/>
      <c r="L97" s="716"/>
      <c r="M97" s="716"/>
      <c r="N97" s="716"/>
    </row>
    <row r="98" spans="1:14" s="722" customFormat="1" ht="27.75" customHeight="1">
      <c r="A98" s="700">
        <f t="shared" si="2"/>
        <v>94</v>
      </c>
      <c r="B98" s="706" t="s">
        <v>592</v>
      </c>
      <c r="C98" s="702" t="str">
        <f>VLOOKUP(B98,'Location Summary'!$C$4:$D$603,2,FALSE)</f>
        <v>DA-3</v>
      </c>
      <c r="D98" s="703" t="s">
        <v>99</v>
      </c>
      <c r="E98" s="704">
        <v>45698</v>
      </c>
      <c r="F98" s="704">
        <v>45736</v>
      </c>
      <c r="G98" s="704">
        <v>45736</v>
      </c>
      <c r="H98" s="705">
        <f t="shared" si="5"/>
        <v>38</v>
      </c>
      <c r="I98" s="735" t="s">
        <v>1214</v>
      </c>
      <c r="J98" s="705" t="s">
        <v>665</v>
      </c>
      <c r="K98" s="715"/>
      <c r="L98" s="716"/>
      <c r="M98" s="716"/>
      <c r="N98" s="716"/>
    </row>
    <row r="99" spans="1:14" s="722" customFormat="1" ht="27.75" customHeight="1">
      <c r="A99" s="700">
        <f t="shared" si="2"/>
        <v>95</v>
      </c>
      <c r="B99" s="706" t="s">
        <v>58</v>
      </c>
      <c r="C99" s="702" t="str">
        <f>VLOOKUP(B99,'Location Summary'!$C$4:$D$603,2,FALSE)</f>
        <v>DD60+18</v>
      </c>
      <c r="D99" s="703" t="s">
        <v>99</v>
      </c>
      <c r="E99" s="704">
        <v>45697</v>
      </c>
      <c r="F99" s="704">
        <v>45711</v>
      </c>
      <c r="G99" s="704">
        <v>45711</v>
      </c>
      <c r="H99" s="705">
        <f t="shared" si="5"/>
        <v>14</v>
      </c>
      <c r="I99" s="735" t="s">
        <v>992</v>
      </c>
      <c r="J99" s="705" t="s">
        <v>665</v>
      </c>
      <c r="K99" s="715"/>
      <c r="L99" s="716"/>
      <c r="M99" s="716"/>
      <c r="N99" s="716"/>
    </row>
    <row r="100" spans="1:14" s="722" customFormat="1" ht="27.75" customHeight="1">
      <c r="A100" s="700">
        <f t="shared" si="2"/>
        <v>96</v>
      </c>
      <c r="B100" s="706" t="s">
        <v>59</v>
      </c>
      <c r="C100" s="702" t="str">
        <f>VLOOKUP(B100,'Location Summary'!$C$4:$D$603,2,FALSE)</f>
        <v>DD60+35</v>
      </c>
      <c r="D100" s="703" t="s">
        <v>99</v>
      </c>
      <c r="E100" s="704">
        <v>45697</v>
      </c>
      <c r="F100" s="704">
        <v>45704</v>
      </c>
      <c r="G100" s="704">
        <v>45704</v>
      </c>
      <c r="H100" s="705">
        <f t="shared" si="5"/>
        <v>7</v>
      </c>
      <c r="I100" s="735" t="s">
        <v>992</v>
      </c>
      <c r="J100" s="705" t="s">
        <v>665</v>
      </c>
      <c r="K100" s="715"/>
      <c r="L100" s="716"/>
      <c r="M100" s="716"/>
      <c r="N100" s="716"/>
    </row>
    <row r="101" spans="1:14" s="722" customFormat="1" ht="27.75" customHeight="1">
      <c r="A101" s="700">
        <f t="shared" si="2"/>
        <v>97</v>
      </c>
      <c r="B101" s="706" t="s">
        <v>60</v>
      </c>
      <c r="C101" s="702" t="str">
        <f>VLOOKUP(B101,'Location Summary'!$C$4:$D$603,2,FALSE)</f>
        <v>DD60+35</v>
      </c>
      <c r="D101" s="703" t="s">
        <v>99</v>
      </c>
      <c r="E101" s="704">
        <v>45697</v>
      </c>
      <c r="F101" s="704">
        <v>45701</v>
      </c>
      <c r="G101" s="704">
        <v>45701</v>
      </c>
      <c r="H101" s="705">
        <f t="shared" si="5"/>
        <v>4</v>
      </c>
      <c r="I101" s="735" t="s">
        <v>992</v>
      </c>
      <c r="J101" s="705" t="s">
        <v>665</v>
      </c>
      <c r="K101" s="715"/>
      <c r="L101" s="716"/>
      <c r="M101" s="716"/>
      <c r="N101" s="716"/>
    </row>
    <row r="102" spans="1:14" s="722" customFormat="1" ht="27.75" customHeight="1">
      <c r="A102" s="700">
        <f>A101+1</f>
        <v>98</v>
      </c>
      <c r="B102" s="706" t="s">
        <v>1221</v>
      </c>
      <c r="C102" s="702"/>
      <c r="D102" s="703" t="s">
        <v>99</v>
      </c>
      <c r="E102" s="714">
        <v>45603</v>
      </c>
      <c r="F102" s="704">
        <v>45694</v>
      </c>
      <c r="G102" s="704">
        <v>45694</v>
      </c>
      <c r="H102" s="705">
        <f t="shared" si="5"/>
        <v>91</v>
      </c>
      <c r="I102" s="735" t="s">
        <v>1215</v>
      </c>
      <c r="J102" s="705" t="s">
        <v>665</v>
      </c>
      <c r="K102" s="715"/>
      <c r="L102" s="716"/>
      <c r="M102" s="716"/>
      <c r="N102" s="716"/>
    </row>
    <row r="103" spans="1:14" s="722" customFormat="1" ht="27.75" customHeight="1">
      <c r="A103" s="700">
        <f t="shared" si="2"/>
        <v>99</v>
      </c>
      <c r="B103" s="713" t="s">
        <v>1222</v>
      </c>
      <c r="C103" s="702"/>
      <c r="D103" s="703" t="s">
        <v>1231</v>
      </c>
      <c r="E103" s="714">
        <v>45601</v>
      </c>
      <c r="F103" s="714">
        <v>45670</v>
      </c>
      <c r="G103" s="714">
        <v>45707</v>
      </c>
      <c r="H103" s="705">
        <f t="shared" si="5"/>
        <v>106</v>
      </c>
      <c r="I103" s="735" t="s">
        <v>1216</v>
      </c>
      <c r="J103" s="736" t="s">
        <v>665</v>
      </c>
      <c r="K103" s="725"/>
      <c r="L103" s="724"/>
      <c r="M103" s="724"/>
      <c r="N103" s="724"/>
    </row>
    <row r="104" spans="1:14" s="722" customFormat="1" ht="27.75" customHeight="1">
      <c r="A104" s="700">
        <f t="shared" si="2"/>
        <v>100</v>
      </c>
      <c r="B104" s="706" t="s">
        <v>1228</v>
      </c>
      <c r="C104" s="702"/>
      <c r="D104" s="703" t="s">
        <v>1229</v>
      </c>
      <c r="E104" s="714">
        <v>45697</v>
      </c>
      <c r="F104" s="704">
        <v>45708</v>
      </c>
      <c r="G104" s="704">
        <v>45708</v>
      </c>
      <c r="H104" s="705">
        <f t="shared" si="5"/>
        <v>11</v>
      </c>
      <c r="I104" s="735" t="s">
        <v>1230</v>
      </c>
      <c r="J104" s="705" t="s">
        <v>665</v>
      </c>
      <c r="K104" s="715"/>
      <c r="L104" s="716"/>
      <c r="M104" s="716"/>
      <c r="N104" s="716"/>
    </row>
    <row r="105" spans="1:14" s="722" customFormat="1" ht="27.75" customHeight="1">
      <c r="A105" s="700">
        <f t="shared" si="2"/>
        <v>101</v>
      </c>
      <c r="B105" s="706" t="s">
        <v>1375</v>
      </c>
      <c r="C105" s="702"/>
      <c r="D105" s="703" t="s">
        <v>99</v>
      </c>
      <c r="E105" s="714">
        <v>45696</v>
      </c>
      <c r="F105" s="704">
        <v>45708</v>
      </c>
      <c r="G105" s="704">
        <v>45708</v>
      </c>
      <c r="H105" s="705">
        <f t="shared" ref="H105:H112" si="6">(G105-E105)</f>
        <v>12</v>
      </c>
      <c r="I105" s="735" t="s">
        <v>1232</v>
      </c>
      <c r="J105" s="705" t="s">
        <v>665</v>
      </c>
      <c r="K105" s="715"/>
      <c r="L105" s="716"/>
      <c r="M105" s="716"/>
      <c r="N105" s="716"/>
    </row>
    <row r="106" spans="1:14" s="722" customFormat="1" ht="27.75" customHeight="1">
      <c r="A106" s="700">
        <f t="shared" si="2"/>
        <v>102</v>
      </c>
      <c r="B106" s="706" t="s">
        <v>599</v>
      </c>
      <c r="C106" s="702" t="str">
        <f>VLOOKUP(B106,'Location Summary'!$C$4:$D$603,2,FALSE)</f>
        <v>DA+3</v>
      </c>
      <c r="D106" s="703" t="s">
        <v>99</v>
      </c>
      <c r="E106" s="714">
        <v>45712</v>
      </c>
      <c r="F106" s="704">
        <v>45954</v>
      </c>
      <c r="G106" s="704">
        <v>45954</v>
      </c>
      <c r="H106" s="705">
        <f t="shared" si="6"/>
        <v>242</v>
      </c>
      <c r="I106" s="735" t="s">
        <v>1203</v>
      </c>
      <c r="J106" s="705" t="s">
        <v>665</v>
      </c>
      <c r="K106" s="715"/>
      <c r="L106" s="716"/>
      <c r="M106" s="716"/>
      <c r="N106" s="716"/>
    </row>
    <row r="107" spans="1:14" s="722" customFormat="1" ht="27.75" customHeight="1">
      <c r="A107" s="700">
        <v>104</v>
      </c>
      <c r="B107" s="706" t="s">
        <v>1558</v>
      </c>
      <c r="C107" s="702"/>
      <c r="D107" s="703" t="s">
        <v>1229</v>
      </c>
      <c r="E107" s="714">
        <v>45737</v>
      </c>
      <c r="F107" s="704">
        <v>45748</v>
      </c>
      <c r="G107" s="704">
        <v>45748</v>
      </c>
      <c r="H107" s="705">
        <f t="shared" si="6"/>
        <v>11</v>
      </c>
      <c r="I107" s="735" t="s">
        <v>1366</v>
      </c>
      <c r="J107" s="705" t="s">
        <v>665</v>
      </c>
      <c r="K107" s="721" t="s">
        <v>1367</v>
      </c>
      <c r="L107" s="710" t="s">
        <v>1368</v>
      </c>
      <c r="M107" s="716" t="s">
        <v>1369</v>
      </c>
      <c r="N107" s="716"/>
    </row>
    <row r="108" spans="1:14" s="722" customFormat="1" ht="27.75" customHeight="1">
      <c r="A108" s="700">
        <v>105</v>
      </c>
      <c r="B108" s="706" t="s">
        <v>612</v>
      </c>
      <c r="C108" s="702" t="str">
        <f>VLOOKUP(B108,'Location Summary'!$C$4:$D$603,2,FALSE)</f>
        <v>DA+1.5</v>
      </c>
      <c r="D108" s="703" t="s">
        <v>1229</v>
      </c>
      <c r="E108" s="714">
        <v>45737</v>
      </c>
      <c r="F108" s="704">
        <v>45743</v>
      </c>
      <c r="G108" s="704">
        <v>45743</v>
      </c>
      <c r="H108" s="705">
        <f t="shared" si="6"/>
        <v>6</v>
      </c>
      <c r="I108" s="735" t="s">
        <v>1366</v>
      </c>
      <c r="J108" s="705" t="s">
        <v>665</v>
      </c>
      <c r="K108" s="715"/>
      <c r="L108" s="716"/>
      <c r="M108" s="716"/>
      <c r="N108" s="716"/>
    </row>
    <row r="109" spans="1:14" s="722" customFormat="1" ht="27.75" customHeight="1">
      <c r="A109" s="700">
        <v>106</v>
      </c>
      <c r="B109" s="706" t="s">
        <v>613</v>
      </c>
      <c r="C109" s="702" t="str">
        <f>VLOOKUP(B109,'Location Summary'!$C$4:$D$603,2,FALSE)</f>
        <v>DA+3</v>
      </c>
      <c r="D109" s="703" t="s">
        <v>1229</v>
      </c>
      <c r="E109" s="714">
        <v>45737</v>
      </c>
      <c r="F109" s="704">
        <v>45743</v>
      </c>
      <c r="G109" s="704">
        <v>45743</v>
      </c>
      <c r="H109" s="705">
        <f t="shared" si="6"/>
        <v>6</v>
      </c>
      <c r="I109" s="735" t="s">
        <v>1366</v>
      </c>
      <c r="J109" s="705" t="s">
        <v>665</v>
      </c>
      <c r="K109" s="715"/>
      <c r="L109" s="716"/>
      <c r="M109" s="716"/>
      <c r="N109" s="716"/>
    </row>
    <row r="110" spans="1:14" s="722" customFormat="1" ht="27.75" customHeight="1">
      <c r="A110" s="700">
        <v>107</v>
      </c>
      <c r="B110" s="706" t="s">
        <v>8</v>
      </c>
      <c r="C110" s="702" t="str">
        <f>VLOOKUP(B110,'Location Summary'!$C$4:$D$603,2,FALSE)</f>
        <v>DB2+3</v>
      </c>
      <c r="D110" s="703" t="s">
        <v>1345</v>
      </c>
      <c r="E110" s="714">
        <v>45709</v>
      </c>
      <c r="F110" s="704">
        <v>46043</v>
      </c>
      <c r="G110" s="704">
        <v>46043</v>
      </c>
      <c r="H110" s="705">
        <f t="shared" si="6"/>
        <v>334</v>
      </c>
      <c r="I110" s="735" t="s">
        <v>992</v>
      </c>
      <c r="J110" s="705" t="s">
        <v>665</v>
      </c>
      <c r="K110" s="715" t="s">
        <v>1403</v>
      </c>
      <c r="L110" s="716">
        <v>9828813423</v>
      </c>
      <c r="M110" s="716"/>
      <c r="N110" s="716"/>
    </row>
    <row r="111" spans="1:14" s="722" customFormat="1" ht="27.75" customHeight="1">
      <c r="A111" s="700">
        <v>108</v>
      </c>
      <c r="B111" s="706" t="s">
        <v>604</v>
      </c>
      <c r="C111" s="702" t="str">
        <f>VLOOKUP(B111,'Location Summary'!$C$4:$D$603,2,FALSE)</f>
        <v>DA+3</v>
      </c>
      <c r="D111" s="703" t="s">
        <v>1345</v>
      </c>
      <c r="E111" s="714">
        <v>45709</v>
      </c>
      <c r="F111" s="704">
        <v>46032</v>
      </c>
      <c r="G111" s="704">
        <v>46032</v>
      </c>
      <c r="H111" s="705">
        <f t="shared" si="6"/>
        <v>323</v>
      </c>
      <c r="I111" s="735" t="s">
        <v>992</v>
      </c>
      <c r="J111" s="705" t="s">
        <v>665</v>
      </c>
      <c r="K111" s="722" t="s">
        <v>1402</v>
      </c>
      <c r="L111" s="716">
        <v>9672784822</v>
      </c>
      <c r="M111" s="716"/>
      <c r="N111" s="716"/>
    </row>
    <row r="112" spans="1:14" s="722" customFormat="1" ht="27.75" customHeight="1">
      <c r="A112" s="700">
        <v>109</v>
      </c>
      <c r="B112" s="706" t="s">
        <v>605</v>
      </c>
      <c r="C112" s="702" t="str">
        <f>VLOOKUP(B112,'Location Summary'!$C$4:$D$603,2,FALSE)</f>
        <v>DA-1.5</v>
      </c>
      <c r="D112" s="703" t="s">
        <v>1345</v>
      </c>
      <c r="E112" s="714">
        <v>45709</v>
      </c>
      <c r="F112" s="704">
        <v>46032</v>
      </c>
      <c r="G112" s="704">
        <v>46032</v>
      </c>
      <c r="H112" s="705">
        <f t="shared" si="6"/>
        <v>323</v>
      </c>
      <c r="I112" s="735" t="s">
        <v>992</v>
      </c>
      <c r="J112" s="705" t="s">
        <v>665</v>
      </c>
      <c r="K112" s="715" t="s">
        <v>1401</v>
      </c>
      <c r="L112" s="716">
        <v>8890266896</v>
      </c>
      <c r="M112" s="716"/>
      <c r="N112" s="716"/>
    </row>
    <row r="113" spans="1:14" s="722" customFormat="1" ht="27.75" customHeight="1">
      <c r="A113" s="700">
        <v>110</v>
      </c>
      <c r="B113" s="706" t="s">
        <v>168</v>
      </c>
      <c r="C113" s="702" t="e">
        <f>VLOOKUP(B113,'Location Summary'!$C$4:$D$603,2,FALSE)</f>
        <v>#N/A</v>
      </c>
      <c r="D113" s="703" t="s">
        <v>1345</v>
      </c>
      <c r="E113" s="714">
        <v>45709</v>
      </c>
      <c r="F113" s="704"/>
      <c r="G113" s="704"/>
      <c r="H113" s="705"/>
      <c r="I113" s="735" t="s">
        <v>992</v>
      </c>
      <c r="J113" s="705"/>
      <c r="K113" s="715" t="s">
        <v>1404</v>
      </c>
      <c r="L113" s="716">
        <v>8302174002</v>
      </c>
      <c r="M113" s="716"/>
      <c r="N113" s="716"/>
    </row>
    <row r="114" spans="1:14" s="722" customFormat="1" ht="27.75" customHeight="1">
      <c r="A114" s="700">
        <v>111</v>
      </c>
      <c r="B114" s="706" t="s">
        <v>1257</v>
      </c>
      <c r="C114" s="702" t="str">
        <f>VLOOKUP(B114,'Location Summary'!$C$4:$D$603,2,FALSE)</f>
        <v>DA+6</v>
      </c>
      <c r="D114" s="703" t="s">
        <v>99</v>
      </c>
      <c r="E114" s="714">
        <v>45745</v>
      </c>
      <c r="F114" s="704">
        <v>45766</v>
      </c>
      <c r="G114" s="704">
        <v>45766</v>
      </c>
      <c r="H114" s="705">
        <f t="shared" ref="H114:H120" si="7">(G114-E114)</f>
        <v>21</v>
      </c>
      <c r="I114" s="735" t="s">
        <v>1412</v>
      </c>
      <c r="J114" s="705" t="s">
        <v>665</v>
      </c>
      <c r="K114" s="715" t="s">
        <v>1413</v>
      </c>
      <c r="L114" s="716">
        <v>8824821647</v>
      </c>
      <c r="M114" s="716"/>
      <c r="N114" s="716"/>
    </row>
    <row r="115" spans="1:14" s="722" customFormat="1" ht="27.75" customHeight="1">
      <c r="A115" s="700">
        <v>112</v>
      </c>
      <c r="B115" s="706" t="s">
        <v>256</v>
      </c>
      <c r="C115" s="702" t="str">
        <f>VLOOKUP(B115,'Location Summary'!$C$4:$D$603,2,FALSE)</f>
        <v>DB2+9</v>
      </c>
      <c r="D115" s="703" t="s">
        <v>99</v>
      </c>
      <c r="E115" s="714">
        <v>45745</v>
      </c>
      <c r="F115" s="704">
        <v>45766</v>
      </c>
      <c r="G115" s="704">
        <v>45766</v>
      </c>
      <c r="H115" s="705">
        <v>0</v>
      </c>
      <c r="I115" s="735" t="s">
        <v>1412</v>
      </c>
      <c r="J115" s="705" t="s">
        <v>665</v>
      </c>
      <c r="K115" s="715" t="s">
        <v>1416</v>
      </c>
      <c r="L115" s="716">
        <v>9829622661</v>
      </c>
      <c r="M115" s="716"/>
      <c r="N115" s="716"/>
    </row>
    <row r="116" spans="1:14" s="722" customFormat="1" ht="27.75" customHeight="1">
      <c r="A116" s="700">
        <v>113</v>
      </c>
      <c r="B116" s="706" t="s">
        <v>1440</v>
      </c>
      <c r="C116" s="702"/>
      <c r="D116" s="703" t="s">
        <v>99</v>
      </c>
      <c r="E116" s="714">
        <v>45762</v>
      </c>
      <c r="F116" s="704" t="s">
        <v>1449</v>
      </c>
      <c r="G116" s="704" t="s">
        <v>1449</v>
      </c>
      <c r="H116" s="705">
        <f t="shared" si="7"/>
        <v>17</v>
      </c>
      <c r="I116" s="735" t="s">
        <v>1436</v>
      </c>
      <c r="J116" s="705" t="s">
        <v>665</v>
      </c>
      <c r="K116" s="715"/>
      <c r="L116" s="716"/>
      <c r="M116" s="716"/>
      <c r="N116" s="716"/>
    </row>
    <row r="117" spans="1:14" s="722" customFormat="1" ht="27.75" customHeight="1">
      <c r="A117" s="700">
        <v>114</v>
      </c>
      <c r="B117" s="706" t="s">
        <v>1246</v>
      </c>
      <c r="C117" s="702" t="s">
        <v>211</v>
      </c>
      <c r="D117" s="703" t="s">
        <v>99</v>
      </c>
      <c r="E117" s="714">
        <v>45773</v>
      </c>
      <c r="F117" s="704">
        <v>45776</v>
      </c>
      <c r="G117" s="704">
        <v>45776</v>
      </c>
      <c r="H117" s="705">
        <f t="shared" si="7"/>
        <v>3</v>
      </c>
      <c r="I117" s="735" t="s">
        <v>1443</v>
      </c>
      <c r="J117" s="705" t="s">
        <v>665</v>
      </c>
      <c r="K117" s="715" t="s">
        <v>1444</v>
      </c>
      <c r="L117" s="716">
        <v>9950238877</v>
      </c>
      <c r="M117" s="716" t="s">
        <v>1445</v>
      </c>
      <c r="N117" s="716"/>
    </row>
    <row r="118" spans="1:14" s="722" customFormat="1" ht="27.75" customHeight="1">
      <c r="A118" s="700">
        <v>115</v>
      </c>
      <c r="B118" s="706" t="s">
        <v>268</v>
      </c>
      <c r="C118" s="702" t="str">
        <f>VLOOKUP(B118,'Location Summary'!$C$4:$D$603,2,FALSE)</f>
        <v>DD60+0</v>
      </c>
      <c r="D118" s="703" t="s">
        <v>99</v>
      </c>
      <c r="E118" s="714">
        <v>45780</v>
      </c>
      <c r="F118" s="704">
        <v>45814</v>
      </c>
      <c r="G118" s="704">
        <v>45814</v>
      </c>
      <c r="H118" s="705">
        <f t="shared" si="7"/>
        <v>34</v>
      </c>
      <c r="I118" s="735" t="s">
        <v>1450</v>
      </c>
      <c r="J118" s="705" t="s">
        <v>665</v>
      </c>
      <c r="K118" s="715"/>
      <c r="L118" s="716"/>
      <c r="M118" s="716"/>
      <c r="N118" s="716"/>
    </row>
    <row r="119" spans="1:14" s="722" customFormat="1" ht="27.75" customHeight="1">
      <c r="A119" s="700">
        <f>A118+1</f>
        <v>116</v>
      </c>
      <c r="B119" s="706" t="s">
        <v>1250</v>
      </c>
      <c r="C119" s="702" t="str">
        <f>VLOOKUP(B119,'Location Summary'!$C$4:$D$603,2,FALSE)</f>
        <v>DD45+0</v>
      </c>
      <c r="D119" s="703" t="s">
        <v>99</v>
      </c>
      <c r="E119" s="714">
        <v>45762</v>
      </c>
      <c r="F119" s="704">
        <v>45843</v>
      </c>
      <c r="G119" s="704">
        <v>45843</v>
      </c>
      <c r="H119" s="705">
        <f t="shared" si="7"/>
        <v>81</v>
      </c>
      <c r="I119" s="735" t="s">
        <v>1450</v>
      </c>
      <c r="J119" s="705" t="s">
        <v>665</v>
      </c>
      <c r="K119" s="715"/>
      <c r="L119" s="716"/>
      <c r="M119" s="716"/>
      <c r="N119" s="716"/>
    </row>
    <row r="120" spans="1:14" s="722" customFormat="1" ht="27.75" customHeight="1">
      <c r="A120" s="700">
        <f>A119+1</f>
        <v>117</v>
      </c>
      <c r="B120" s="706" t="s">
        <v>1252</v>
      </c>
      <c r="C120" s="702" t="str">
        <f>VLOOKUP(B120,'Location Summary'!$C$4:$D$603,2,FALSE)</f>
        <v>DA+0</v>
      </c>
      <c r="D120" s="703" t="s">
        <v>99</v>
      </c>
      <c r="E120" s="714">
        <v>45780</v>
      </c>
      <c r="F120" s="704">
        <v>45835</v>
      </c>
      <c r="G120" s="704">
        <v>45835</v>
      </c>
      <c r="H120" s="705">
        <f t="shared" si="7"/>
        <v>55</v>
      </c>
      <c r="I120" s="735" t="s">
        <v>1450</v>
      </c>
      <c r="J120" s="705" t="s">
        <v>665</v>
      </c>
      <c r="K120" s="715"/>
      <c r="L120" s="716"/>
      <c r="M120" s="716"/>
      <c r="N120" s="716"/>
    </row>
    <row r="121" spans="1:14" s="722" customFormat="1" ht="27.75" customHeight="1">
      <c r="A121" s="700">
        <f t="shared" ref="A121:A188" si="8">A120+1</f>
        <v>118</v>
      </c>
      <c r="B121" s="706" t="s">
        <v>603</v>
      </c>
      <c r="C121" s="702" t="e">
        <f>VLOOKUP(B121,'Location Summary'!$C$4:$D$603,2,FALSE)</f>
        <v>#N/A</v>
      </c>
      <c r="D121" s="703" t="s">
        <v>1345</v>
      </c>
      <c r="E121" s="714">
        <v>45709</v>
      </c>
      <c r="F121" s="704"/>
      <c r="G121" s="704"/>
      <c r="H121" s="705"/>
      <c r="I121" s="735" t="s">
        <v>992</v>
      </c>
      <c r="J121" s="705"/>
      <c r="K121" s="715"/>
      <c r="L121" s="716"/>
      <c r="M121" s="716"/>
      <c r="N121" s="716"/>
    </row>
    <row r="122" spans="1:14" s="722" customFormat="1" ht="27.75" customHeight="1">
      <c r="A122" s="700">
        <f t="shared" si="8"/>
        <v>119</v>
      </c>
      <c r="B122" s="706" t="s">
        <v>599</v>
      </c>
      <c r="C122" s="702" t="str">
        <f>VLOOKUP(B122,'Location Summary'!$C$4:$D$603,2,FALSE)</f>
        <v>DA+3</v>
      </c>
      <c r="D122" s="703" t="s">
        <v>1345</v>
      </c>
      <c r="E122" s="714">
        <v>45843</v>
      </c>
      <c r="F122" s="704">
        <v>46056</v>
      </c>
      <c r="G122" s="704">
        <v>46056</v>
      </c>
      <c r="H122" s="705">
        <f t="shared" ref="H122:H128" si="9">(G122-E122)</f>
        <v>213</v>
      </c>
      <c r="I122" s="735" t="s">
        <v>992</v>
      </c>
      <c r="J122" s="705" t="s">
        <v>665</v>
      </c>
      <c r="K122" s="715"/>
      <c r="L122" s="716"/>
      <c r="M122" s="716"/>
      <c r="N122" s="716"/>
    </row>
    <row r="123" spans="1:14" s="722" customFormat="1" ht="27.75" customHeight="1">
      <c r="A123" s="700">
        <f t="shared" si="8"/>
        <v>120</v>
      </c>
      <c r="B123" s="706" t="s">
        <v>592</v>
      </c>
      <c r="C123" s="702" t="str">
        <f>VLOOKUP(B123,'Location Summary'!$C$4:$D$603,2,FALSE)</f>
        <v>DA-3</v>
      </c>
      <c r="D123" s="703" t="s">
        <v>1345</v>
      </c>
      <c r="E123" s="714">
        <v>45843</v>
      </c>
      <c r="F123" s="704">
        <v>45878</v>
      </c>
      <c r="G123" s="704">
        <v>45989</v>
      </c>
      <c r="H123" s="705">
        <f t="shared" si="9"/>
        <v>146</v>
      </c>
      <c r="I123" s="735" t="s">
        <v>992</v>
      </c>
      <c r="J123" s="705" t="s">
        <v>665</v>
      </c>
      <c r="K123" s="715"/>
      <c r="L123" s="716"/>
      <c r="M123" s="716"/>
      <c r="N123" s="716"/>
    </row>
    <row r="124" spans="1:14" s="722" customFormat="1" ht="27.75" customHeight="1">
      <c r="A124" s="700">
        <f t="shared" si="8"/>
        <v>121</v>
      </c>
      <c r="B124" s="706" t="s">
        <v>591</v>
      </c>
      <c r="C124" s="702" t="str">
        <f>VLOOKUP(B124,'Location Summary'!$C$4:$D$603,2,FALSE)</f>
        <v>DA+6</v>
      </c>
      <c r="D124" s="703" t="s">
        <v>1345</v>
      </c>
      <c r="E124" s="714">
        <v>45843</v>
      </c>
      <c r="F124" s="704">
        <v>45866</v>
      </c>
      <c r="G124" s="704">
        <v>45866</v>
      </c>
      <c r="H124" s="705">
        <f t="shared" si="9"/>
        <v>23</v>
      </c>
      <c r="I124" s="735" t="s">
        <v>992</v>
      </c>
      <c r="J124" s="705" t="s">
        <v>665</v>
      </c>
      <c r="K124" s="715"/>
      <c r="L124" s="716"/>
      <c r="M124" s="716"/>
      <c r="N124" s="716"/>
    </row>
    <row r="125" spans="1:14" s="722" customFormat="1" ht="27.75" customHeight="1">
      <c r="A125" s="700">
        <f t="shared" si="8"/>
        <v>122</v>
      </c>
      <c r="B125" s="706" t="s">
        <v>575</v>
      </c>
      <c r="C125" s="702" t="str">
        <f>VLOOKUP(B125,'Location Summary'!$C$4:$D$603,2,FALSE)</f>
        <v>DA+1.5</v>
      </c>
      <c r="D125" s="703" t="s">
        <v>1345</v>
      </c>
      <c r="E125" s="714">
        <v>45843</v>
      </c>
      <c r="F125" s="704">
        <v>45886</v>
      </c>
      <c r="G125" s="704">
        <v>45886</v>
      </c>
      <c r="H125" s="705">
        <f t="shared" si="9"/>
        <v>43</v>
      </c>
      <c r="I125" s="735" t="s">
        <v>992</v>
      </c>
      <c r="J125" s="705" t="s">
        <v>665</v>
      </c>
      <c r="K125" s="715"/>
      <c r="L125" s="716"/>
      <c r="M125" s="716"/>
      <c r="N125" s="716"/>
    </row>
    <row r="126" spans="1:14" s="722" customFormat="1" ht="27.75" customHeight="1">
      <c r="A126" s="700">
        <f t="shared" si="8"/>
        <v>123</v>
      </c>
      <c r="B126" s="706" t="s">
        <v>573</v>
      </c>
      <c r="C126" s="702" t="str">
        <f>VLOOKUP(B126,'Location Summary'!$C$4:$D$603,2,FALSE)</f>
        <v>DA+6</v>
      </c>
      <c r="D126" s="703" t="s">
        <v>1345</v>
      </c>
      <c r="E126" s="714">
        <v>45843</v>
      </c>
      <c r="F126" s="704">
        <v>45860</v>
      </c>
      <c r="G126" s="704">
        <v>45860</v>
      </c>
      <c r="H126" s="705">
        <f t="shared" si="9"/>
        <v>17</v>
      </c>
      <c r="I126" s="735" t="s">
        <v>992</v>
      </c>
      <c r="J126" s="705" t="s">
        <v>665</v>
      </c>
      <c r="K126" s="715"/>
      <c r="L126" s="716"/>
      <c r="M126" s="716"/>
      <c r="N126" s="716"/>
    </row>
    <row r="127" spans="1:14" s="722" customFormat="1" ht="27.75" customHeight="1">
      <c r="A127" s="700">
        <f t="shared" si="8"/>
        <v>124</v>
      </c>
      <c r="B127" s="706" t="s">
        <v>187</v>
      </c>
      <c r="C127" s="702" t="str">
        <f>VLOOKUP(B127,'Location Summary'!$C$4:$D$603,2,FALSE)</f>
        <v>DA+3</v>
      </c>
      <c r="D127" s="703" t="s">
        <v>1345</v>
      </c>
      <c r="E127" s="714">
        <v>45843</v>
      </c>
      <c r="F127" s="704">
        <v>45904</v>
      </c>
      <c r="G127" s="704">
        <v>45904</v>
      </c>
      <c r="H127" s="705">
        <f t="shared" si="9"/>
        <v>61</v>
      </c>
      <c r="I127" s="735" t="s">
        <v>992</v>
      </c>
      <c r="J127" s="705" t="s">
        <v>665</v>
      </c>
      <c r="K127" s="715"/>
      <c r="L127" s="716"/>
      <c r="M127" s="716"/>
      <c r="N127" s="716"/>
    </row>
    <row r="128" spans="1:14" s="722" customFormat="1" ht="27.75" customHeight="1">
      <c r="A128" s="700">
        <f t="shared" si="8"/>
        <v>125</v>
      </c>
      <c r="B128" s="706" t="s">
        <v>70</v>
      </c>
      <c r="C128" s="702" t="str">
        <f>VLOOKUP(B128,'Location Summary'!$C$4:$D$603,2,FALSE)</f>
        <v>DA+3</v>
      </c>
      <c r="D128" s="703" t="s">
        <v>1345</v>
      </c>
      <c r="E128" s="714">
        <v>45843</v>
      </c>
      <c r="F128" s="704">
        <v>45898</v>
      </c>
      <c r="G128" s="704">
        <v>45898</v>
      </c>
      <c r="H128" s="705">
        <f t="shared" si="9"/>
        <v>55</v>
      </c>
      <c r="I128" s="735" t="s">
        <v>992</v>
      </c>
      <c r="J128" s="705" t="s">
        <v>665</v>
      </c>
      <c r="K128" s="715"/>
      <c r="L128" s="716"/>
      <c r="M128" s="716"/>
      <c r="N128" s="716"/>
    </row>
    <row r="129" spans="1:14" s="722" customFormat="1" ht="27.75" customHeight="1">
      <c r="A129" s="700">
        <f t="shared" si="8"/>
        <v>126</v>
      </c>
      <c r="B129" s="706" t="s">
        <v>69</v>
      </c>
      <c r="C129" s="702" t="str">
        <f>VLOOKUP(B129,'Location Summary'!$C$4:$D$603,2,FALSE)</f>
        <v>DA+9</v>
      </c>
      <c r="D129" s="703" t="s">
        <v>1345</v>
      </c>
      <c r="E129" s="714">
        <v>45843</v>
      </c>
      <c r="F129" s="704">
        <v>45878</v>
      </c>
      <c r="G129" s="704">
        <v>45878</v>
      </c>
      <c r="H129" s="705">
        <f>(G129-E129)</f>
        <v>35</v>
      </c>
      <c r="I129" s="735" t="s">
        <v>992</v>
      </c>
      <c r="J129" s="705" t="s">
        <v>665</v>
      </c>
      <c r="K129" s="715"/>
      <c r="L129" s="716"/>
      <c r="M129" s="716"/>
      <c r="N129" s="716"/>
    </row>
    <row r="130" spans="1:14" s="722" customFormat="1" ht="27.75" customHeight="1">
      <c r="A130" s="700">
        <f t="shared" si="8"/>
        <v>127</v>
      </c>
      <c r="B130" s="706" t="s">
        <v>68</v>
      </c>
      <c r="C130" s="702" t="str">
        <f>VLOOKUP(B130,'Location Summary'!$C$4:$D$603,2,FALSE)</f>
        <v>DA+9</v>
      </c>
      <c r="D130" s="703" t="s">
        <v>1345</v>
      </c>
      <c r="E130" s="714">
        <v>45843</v>
      </c>
      <c r="F130" s="704">
        <v>45893</v>
      </c>
      <c r="G130" s="704">
        <v>45893</v>
      </c>
      <c r="H130" s="705">
        <f>(G130-E130)</f>
        <v>50</v>
      </c>
      <c r="I130" s="735" t="s">
        <v>992</v>
      </c>
      <c r="J130" s="705" t="s">
        <v>665</v>
      </c>
      <c r="K130" s="715"/>
      <c r="L130" s="716"/>
      <c r="M130" s="716"/>
      <c r="N130" s="716"/>
    </row>
    <row r="131" spans="1:14" s="722" customFormat="1" ht="27.75" customHeight="1">
      <c r="A131" s="700">
        <f t="shared" si="8"/>
        <v>128</v>
      </c>
      <c r="B131" s="706" t="s">
        <v>67</v>
      </c>
      <c r="C131" s="702" t="str">
        <f>VLOOKUP(B131,'Location Summary'!$C$4:$D$603,2,FALSE)</f>
        <v>DB1+9</v>
      </c>
      <c r="D131" s="703" t="s">
        <v>1345</v>
      </c>
      <c r="E131" s="714">
        <v>45843</v>
      </c>
      <c r="F131" s="704">
        <v>45902</v>
      </c>
      <c r="G131" s="704">
        <v>45902</v>
      </c>
      <c r="H131" s="705">
        <f>(G131-E131)</f>
        <v>59</v>
      </c>
      <c r="I131" s="735" t="s">
        <v>992</v>
      </c>
      <c r="J131" s="705" t="s">
        <v>665</v>
      </c>
      <c r="K131" s="715"/>
      <c r="L131" s="716"/>
      <c r="M131" s="716"/>
      <c r="N131" s="716"/>
    </row>
    <row r="132" spans="1:14" s="722" customFormat="1" ht="27.75" customHeight="1">
      <c r="A132" s="700">
        <f t="shared" si="8"/>
        <v>129</v>
      </c>
      <c r="B132" s="706" t="s">
        <v>776</v>
      </c>
      <c r="C132" s="702" t="str">
        <f>VLOOKUP(B132,'Location Summary'!$C$4:$D$603,2,FALSE)</f>
        <v>DA+6</v>
      </c>
      <c r="D132" s="703" t="s">
        <v>1345</v>
      </c>
      <c r="E132" s="714">
        <v>45843</v>
      </c>
      <c r="F132" s="704">
        <v>45882</v>
      </c>
      <c r="G132" s="704">
        <v>45882</v>
      </c>
      <c r="H132" s="705">
        <f t="shared" ref="H132:H140" si="10">(G132-E132)</f>
        <v>39</v>
      </c>
      <c r="I132" s="735" t="s">
        <v>992</v>
      </c>
      <c r="J132" s="705" t="s">
        <v>665</v>
      </c>
      <c r="K132" s="715"/>
      <c r="L132" s="716"/>
      <c r="M132" s="716"/>
      <c r="N132" s="716"/>
    </row>
    <row r="133" spans="1:14" s="722" customFormat="1" ht="27.75" customHeight="1">
      <c r="A133" s="700">
        <f t="shared" si="8"/>
        <v>130</v>
      </c>
      <c r="B133" s="706" t="s">
        <v>775</v>
      </c>
      <c r="C133" s="702" t="str">
        <f>VLOOKUP(B133,'Location Summary'!$C$4:$D$603,2,FALSE)</f>
        <v>DB1+9</v>
      </c>
      <c r="D133" s="703" t="s">
        <v>1345</v>
      </c>
      <c r="E133" s="714">
        <v>45843</v>
      </c>
      <c r="F133" s="704">
        <v>45869</v>
      </c>
      <c r="G133" s="704">
        <v>45869</v>
      </c>
      <c r="H133" s="705">
        <f t="shared" si="10"/>
        <v>26</v>
      </c>
      <c r="I133" s="735" t="s">
        <v>992</v>
      </c>
      <c r="J133" s="705" t="s">
        <v>665</v>
      </c>
      <c r="K133" s="715"/>
      <c r="L133" s="716"/>
      <c r="M133" s="716"/>
      <c r="N133" s="716"/>
    </row>
    <row r="134" spans="1:14" s="722" customFormat="1" ht="27.75" customHeight="1">
      <c r="A134" s="700">
        <f t="shared" si="8"/>
        <v>131</v>
      </c>
      <c r="B134" s="706" t="s">
        <v>164</v>
      </c>
      <c r="C134" s="702" t="str">
        <f>VLOOKUP(B134,'Location Summary'!$C$4:$D$603,2,FALSE)</f>
        <v>DA+3</v>
      </c>
      <c r="D134" s="703" t="s">
        <v>1345</v>
      </c>
      <c r="E134" s="714">
        <v>45873</v>
      </c>
      <c r="F134" s="704">
        <v>45881</v>
      </c>
      <c r="G134" s="704">
        <v>45881</v>
      </c>
      <c r="H134" s="705">
        <f t="shared" si="10"/>
        <v>8</v>
      </c>
      <c r="I134" s="735" t="s">
        <v>1492</v>
      </c>
      <c r="J134" s="705" t="s">
        <v>665</v>
      </c>
      <c r="K134" s="715"/>
      <c r="L134" s="716"/>
      <c r="M134" s="716"/>
      <c r="N134" s="716"/>
    </row>
    <row r="135" spans="1:14" s="722" customFormat="1" ht="27.75" customHeight="1">
      <c r="A135" s="700">
        <f t="shared" si="8"/>
        <v>132</v>
      </c>
      <c r="B135" s="706" t="s">
        <v>13</v>
      </c>
      <c r="C135" s="702" t="str">
        <f>VLOOKUP(B135,'Location Summary'!$C$4:$D$603,2,FALSE)</f>
        <v>DC1+3</v>
      </c>
      <c r="D135" s="703" t="s">
        <v>1345</v>
      </c>
      <c r="E135" s="714">
        <v>45936</v>
      </c>
      <c r="F135" s="704">
        <v>45980</v>
      </c>
      <c r="G135" s="704">
        <v>45985</v>
      </c>
      <c r="H135" s="705">
        <f t="shared" si="10"/>
        <v>49</v>
      </c>
      <c r="I135" s="735" t="s">
        <v>1574</v>
      </c>
      <c r="J135" s="705" t="s">
        <v>665</v>
      </c>
      <c r="K135" s="715"/>
      <c r="L135" s="716"/>
      <c r="M135" s="716"/>
      <c r="N135" s="716"/>
    </row>
    <row r="136" spans="1:14" s="722" customFormat="1" ht="27.75" customHeight="1">
      <c r="A136" s="700">
        <f t="shared" si="8"/>
        <v>133</v>
      </c>
      <c r="B136" s="706" t="s">
        <v>1250</v>
      </c>
      <c r="C136" s="702" t="str">
        <f>VLOOKUP(B136,'Location Summary'!$C$4:$D$603,2,FALSE)</f>
        <v>DD45+0</v>
      </c>
      <c r="D136" s="703" t="s">
        <v>1345</v>
      </c>
      <c r="E136" s="714">
        <v>45891</v>
      </c>
      <c r="F136" s="704">
        <v>46021</v>
      </c>
      <c r="G136" s="704">
        <v>46021</v>
      </c>
      <c r="H136" s="705">
        <f t="shared" si="10"/>
        <v>130</v>
      </c>
      <c r="I136" s="735" t="s">
        <v>1563</v>
      </c>
      <c r="J136" s="705" t="s">
        <v>665</v>
      </c>
      <c r="K136" s="715"/>
      <c r="L136" s="716"/>
      <c r="M136" s="716"/>
      <c r="N136" s="716"/>
    </row>
    <row r="137" spans="1:14" s="722" customFormat="1" ht="27.75" customHeight="1">
      <c r="A137" s="700">
        <f t="shared" si="8"/>
        <v>134</v>
      </c>
      <c r="B137" s="706" t="s">
        <v>409</v>
      </c>
      <c r="C137" s="702" t="str">
        <f>VLOOKUP(B137,'Location Summary'!$C$4:$D$603,2,FALSE)</f>
        <v>DA+0</v>
      </c>
      <c r="D137" s="703" t="s">
        <v>1345</v>
      </c>
      <c r="E137" s="714">
        <v>45870</v>
      </c>
      <c r="F137" s="704">
        <v>45994</v>
      </c>
      <c r="G137" s="704">
        <f>F137</f>
        <v>45994</v>
      </c>
      <c r="H137" s="705">
        <f t="shared" si="10"/>
        <v>124</v>
      </c>
      <c r="I137" s="735" t="s">
        <v>1562</v>
      </c>
      <c r="J137" s="705" t="s">
        <v>665</v>
      </c>
      <c r="K137" s="715"/>
      <c r="L137" s="716"/>
      <c r="M137" s="716"/>
      <c r="N137" s="716"/>
    </row>
    <row r="138" spans="1:14" s="722" customFormat="1" ht="27.75" customHeight="1">
      <c r="A138" s="700">
        <f t="shared" si="8"/>
        <v>135</v>
      </c>
      <c r="B138" s="706" t="s">
        <v>265</v>
      </c>
      <c r="C138" s="702" t="str">
        <f>VLOOKUP(B138,'Location Summary'!$C$4:$D$603,2,FALSE)</f>
        <v>DD45+0</v>
      </c>
      <c r="D138" s="703" t="s">
        <v>1345</v>
      </c>
      <c r="E138" s="714">
        <v>45870</v>
      </c>
      <c r="F138" s="704">
        <v>45973</v>
      </c>
      <c r="G138" s="704">
        <v>45973</v>
      </c>
      <c r="H138" s="705">
        <f t="shared" si="10"/>
        <v>103</v>
      </c>
      <c r="I138" s="735" t="s">
        <v>1559</v>
      </c>
      <c r="J138" s="705" t="s">
        <v>665</v>
      </c>
      <c r="K138" s="715"/>
      <c r="L138" s="716"/>
      <c r="M138" s="716"/>
      <c r="N138" s="716"/>
    </row>
    <row r="139" spans="1:14" s="722" customFormat="1" ht="27.75" customHeight="1">
      <c r="A139" s="700">
        <f t="shared" si="8"/>
        <v>136</v>
      </c>
      <c r="B139" s="706" t="s">
        <v>267</v>
      </c>
      <c r="C139" s="702" t="str">
        <f>VLOOKUP(B139,'Location Summary'!$C$4:$D$603,2,FALSE)</f>
        <v>DD60+9</v>
      </c>
      <c r="D139" s="703" t="s">
        <v>1345</v>
      </c>
      <c r="E139" s="714">
        <v>45903</v>
      </c>
      <c r="F139" s="704">
        <v>46007</v>
      </c>
      <c r="G139" s="704">
        <v>46007</v>
      </c>
      <c r="H139" s="705">
        <f t="shared" si="10"/>
        <v>104</v>
      </c>
      <c r="I139" s="735" t="s">
        <v>1564</v>
      </c>
      <c r="J139" s="705" t="s">
        <v>665</v>
      </c>
      <c r="K139" s="715"/>
      <c r="L139" s="716"/>
      <c r="M139" s="716"/>
      <c r="N139" s="716"/>
    </row>
    <row r="140" spans="1:14" s="722" customFormat="1" ht="27.75" customHeight="1">
      <c r="A140" s="700">
        <f t="shared" si="8"/>
        <v>137</v>
      </c>
      <c r="B140" s="706" t="s">
        <v>485</v>
      </c>
      <c r="C140" s="702" t="str">
        <f>VLOOKUP(B140,'Location Summary'!$C$4:$D$603,2,FALSE)</f>
        <v>DB1+9</v>
      </c>
      <c r="D140" s="703" t="s">
        <v>1345</v>
      </c>
      <c r="E140" s="714">
        <v>45903</v>
      </c>
      <c r="F140" s="704">
        <v>46008</v>
      </c>
      <c r="G140" s="704">
        <v>46008</v>
      </c>
      <c r="H140" s="705">
        <f t="shared" si="10"/>
        <v>105</v>
      </c>
      <c r="I140" s="735" t="s">
        <v>1565</v>
      </c>
      <c r="J140" s="705" t="s">
        <v>665</v>
      </c>
      <c r="K140" s="715"/>
      <c r="L140" s="716"/>
      <c r="M140" s="716"/>
      <c r="N140" s="716"/>
    </row>
    <row r="141" spans="1:14" s="722" customFormat="1" ht="27.75" customHeight="1">
      <c r="A141" s="700">
        <f t="shared" si="8"/>
        <v>138</v>
      </c>
      <c r="B141" s="706" t="s">
        <v>11</v>
      </c>
      <c r="C141" s="702" t="str">
        <f>VLOOKUP(B141,'Location Summary'!$C$4:$D$603,2,FALSE)</f>
        <v>DD60+18</v>
      </c>
      <c r="D141" s="703" t="s">
        <v>1345</v>
      </c>
      <c r="E141" s="714">
        <v>45903</v>
      </c>
      <c r="F141" s="704">
        <v>45991</v>
      </c>
      <c r="G141" s="704">
        <v>45991</v>
      </c>
      <c r="H141" s="705">
        <f t="shared" ref="H141:H148" si="11">G141-E141</f>
        <v>88</v>
      </c>
      <c r="I141" s="735" t="s">
        <v>1566</v>
      </c>
      <c r="J141" s="705" t="s">
        <v>665</v>
      </c>
      <c r="K141" s="715"/>
      <c r="L141" s="716"/>
      <c r="M141" s="716"/>
      <c r="N141" s="716"/>
    </row>
    <row r="142" spans="1:14" s="722" customFormat="1" ht="27.75" customHeight="1">
      <c r="A142" s="700">
        <f t="shared" si="8"/>
        <v>139</v>
      </c>
      <c r="B142" s="706" t="s">
        <v>308</v>
      </c>
      <c r="C142" s="702" t="str">
        <f>VLOOKUP(B142,'Location Summary'!$C$4:$D$603,2,FALSE)</f>
        <v>DA+6</v>
      </c>
      <c r="D142" s="703" t="s">
        <v>1345</v>
      </c>
      <c r="E142" s="714">
        <v>45903</v>
      </c>
      <c r="F142" s="704">
        <v>45987</v>
      </c>
      <c r="G142" s="704">
        <v>45987</v>
      </c>
      <c r="H142" s="705">
        <f t="shared" si="11"/>
        <v>84</v>
      </c>
      <c r="I142" s="735" t="s">
        <v>1567</v>
      </c>
      <c r="J142" s="705" t="s">
        <v>665</v>
      </c>
      <c r="K142" s="715"/>
      <c r="L142" s="716"/>
      <c r="M142" s="716"/>
      <c r="N142" s="716"/>
    </row>
    <row r="143" spans="1:14" s="722" customFormat="1" ht="29">
      <c r="A143" s="700">
        <f t="shared" si="8"/>
        <v>140</v>
      </c>
      <c r="B143" s="706" t="s">
        <v>422</v>
      </c>
      <c r="C143" s="702" t="str">
        <f>VLOOKUP(B143,'Location Summary'!$C$4:$D$603,2,FALSE)</f>
        <v>DA+0</v>
      </c>
      <c r="D143" s="703" t="s">
        <v>1345</v>
      </c>
      <c r="E143" s="714">
        <v>45903</v>
      </c>
      <c r="F143" s="704">
        <v>45983</v>
      </c>
      <c r="G143" s="704">
        <v>45983</v>
      </c>
      <c r="H143" s="705">
        <f t="shared" si="11"/>
        <v>80</v>
      </c>
      <c r="I143" s="735" t="s">
        <v>1568</v>
      </c>
      <c r="J143" s="705" t="s">
        <v>665</v>
      </c>
      <c r="K143" s="715"/>
      <c r="L143" s="716"/>
      <c r="M143" s="716"/>
      <c r="N143" s="716"/>
    </row>
    <row r="144" spans="1:14" s="722" customFormat="1" ht="27.75" customHeight="1">
      <c r="A144" s="700">
        <f t="shared" si="8"/>
        <v>141</v>
      </c>
      <c r="B144" s="706" t="s">
        <v>423</v>
      </c>
      <c r="C144" s="702" t="str">
        <f>VLOOKUP(B144,'Location Summary'!$C$4:$D$603,2,FALSE)</f>
        <v>DA-1.5</v>
      </c>
      <c r="D144" s="703" t="s">
        <v>1345</v>
      </c>
      <c r="E144" s="714">
        <v>45903</v>
      </c>
      <c r="F144" s="704">
        <v>45977</v>
      </c>
      <c r="G144" s="704">
        <v>45977</v>
      </c>
      <c r="H144" s="705">
        <f t="shared" si="11"/>
        <v>74</v>
      </c>
      <c r="I144" s="735" t="s">
        <v>1559</v>
      </c>
      <c r="J144" s="705" t="s">
        <v>665</v>
      </c>
      <c r="K144" s="715"/>
      <c r="L144" s="716"/>
      <c r="M144" s="716"/>
      <c r="N144" s="716"/>
    </row>
    <row r="145" spans="1:14" s="722" customFormat="1" ht="27.75" customHeight="1">
      <c r="A145" s="700">
        <f t="shared" si="8"/>
        <v>142</v>
      </c>
      <c r="B145" s="706" t="s">
        <v>424</v>
      </c>
      <c r="C145" s="702" t="str">
        <f>VLOOKUP(B145,'Location Summary'!$C$4:$D$603,2,FALSE)</f>
        <v>DA+0</v>
      </c>
      <c r="D145" s="703" t="s">
        <v>1345</v>
      </c>
      <c r="E145" s="714">
        <v>45903</v>
      </c>
      <c r="F145" s="704">
        <v>45996</v>
      </c>
      <c r="G145" s="704">
        <v>45996</v>
      </c>
      <c r="H145" s="705">
        <f t="shared" si="11"/>
        <v>93</v>
      </c>
      <c r="I145" s="735" t="s">
        <v>1569</v>
      </c>
      <c r="J145" s="705" t="s">
        <v>665</v>
      </c>
      <c r="K145" s="715"/>
      <c r="L145" s="716"/>
      <c r="M145" s="716"/>
      <c r="N145" s="716"/>
    </row>
    <row r="146" spans="1:14" s="722" customFormat="1" ht="27.75" customHeight="1">
      <c r="A146" s="700">
        <f t="shared" si="8"/>
        <v>143</v>
      </c>
      <c r="B146" s="706" t="s">
        <v>425</v>
      </c>
      <c r="C146" s="702" t="str">
        <f>VLOOKUP(B146,'Location Summary'!$C$4:$D$603,2,FALSE)</f>
        <v>DA+6</v>
      </c>
      <c r="D146" s="703" t="s">
        <v>1345</v>
      </c>
      <c r="E146" s="714">
        <v>45903</v>
      </c>
      <c r="F146" s="704">
        <v>45986</v>
      </c>
      <c r="G146" s="704">
        <v>45986</v>
      </c>
      <c r="H146" s="705">
        <f t="shared" si="11"/>
        <v>83</v>
      </c>
      <c r="I146" s="735" t="s">
        <v>1570</v>
      </c>
      <c r="J146" s="705" t="s">
        <v>665</v>
      </c>
      <c r="K146" s="715"/>
      <c r="L146" s="716"/>
      <c r="M146" s="716"/>
      <c r="N146" s="716"/>
    </row>
    <row r="147" spans="1:14" s="722" customFormat="1" ht="27.75" customHeight="1">
      <c r="A147" s="700">
        <f t="shared" si="8"/>
        <v>144</v>
      </c>
      <c r="B147" s="706" t="s">
        <v>12</v>
      </c>
      <c r="C147" s="702" t="str">
        <f>VLOOKUP(B147,'Location Summary'!$C$4:$D$603,2,FALSE)</f>
        <v>DC2+0</v>
      </c>
      <c r="D147" s="703" t="s">
        <v>1345</v>
      </c>
      <c r="E147" s="714">
        <v>45903</v>
      </c>
      <c r="F147" s="704">
        <v>46059</v>
      </c>
      <c r="G147" s="704">
        <v>46124</v>
      </c>
      <c r="H147" s="705">
        <f t="shared" si="11"/>
        <v>221</v>
      </c>
      <c r="I147" s="735" t="s">
        <v>1573</v>
      </c>
      <c r="J147" s="705" t="s">
        <v>665</v>
      </c>
      <c r="K147" s="715"/>
      <c r="L147" s="716"/>
      <c r="M147" s="716"/>
      <c r="N147" s="716"/>
    </row>
    <row r="148" spans="1:14" s="722" customFormat="1" ht="27.75" customHeight="1">
      <c r="A148" s="700">
        <f t="shared" si="8"/>
        <v>145</v>
      </c>
      <c r="B148" s="706" t="s">
        <v>181</v>
      </c>
      <c r="C148" s="702" t="str">
        <f>VLOOKUP(B148,'Location Summary'!$C$4:$D$603,2,FALSE)</f>
        <v>DA+6</v>
      </c>
      <c r="D148" s="703" t="s">
        <v>1345</v>
      </c>
      <c r="E148" s="714">
        <v>45912</v>
      </c>
      <c r="F148" s="704">
        <v>45980</v>
      </c>
      <c r="G148" s="704">
        <v>45980</v>
      </c>
      <c r="H148" s="705">
        <f t="shared" si="11"/>
        <v>68</v>
      </c>
      <c r="I148" s="735" t="s">
        <v>1568</v>
      </c>
      <c r="J148" s="705" t="s">
        <v>665</v>
      </c>
      <c r="K148" s="715"/>
      <c r="L148" s="716"/>
      <c r="M148" s="716"/>
      <c r="N148" s="716"/>
    </row>
    <row r="149" spans="1:14" s="722" customFormat="1" ht="27.75" customHeight="1">
      <c r="A149" s="700">
        <f t="shared" si="8"/>
        <v>146</v>
      </c>
      <c r="B149" s="706" t="s">
        <v>676</v>
      </c>
      <c r="C149" s="702" t="str">
        <f>VLOOKUP(B149,'Location Summary'!$C$4:$D$603,2,FALSE)</f>
        <v>DB1+9</v>
      </c>
      <c r="D149" s="703" t="s">
        <v>1345</v>
      </c>
      <c r="E149" s="714">
        <v>45912</v>
      </c>
      <c r="F149" s="704">
        <v>45975</v>
      </c>
      <c r="G149" s="704">
        <v>45975</v>
      </c>
      <c r="H149" s="705">
        <f t="shared" ref="H149:H155" si="12">G149-E149</f>
        <v>63</v>
      </c>
      <c r="I149" s="735" t="s">
        <v>1543</v>
      </c>
      <c r="J149" s="705" t="s">
        <v>665</v>
      </c>
      <c r="K149" s="715"/>
      <c r="L149" s="716"/>
      <c r="M149" s="716"/>
      <c r="N149" s="716"/>
    </row>
    <row r="150" spans="1:14" s="722" customFormat="1" ht="27.75" customHeight="1">
      <c r="A150" s="700">
        <f t="shared" si="8"/>
        <v>147</v>
      </c>
      <c r="B150" s="706" t="s">
        <v>61</v>
      </c>
      <c r="C150" s="702" t="str">
        <f>VLOOKUP(B150,'Location Summary'!$C$4:$D$603,2,FALSE)</f>
        <v>DA+9</v>
      </c>
      <c r="D150" s="703" t="s">
        <v>1345</v>
      </c>
      <c r="E150" s="714">
        <v>45903</v>
      </c>
      <c r="F150" s="704">
        <v>45977</v>
      </c>
      <c r="G150" s="704">
        <v>45995</v>
      </c>
      <c r="H150" s="705">
        <f t="shared" si="12"/>
        <v>92</v>
      </c>
      <c r="I150" s="735" t="s">
        <v>1543</v>
      </c>
      <c r="J150" s="705" t="s">
        <v>665</v>
      </c>
      <c r="K150" s="715"/>
      <c r="L150" s="716"/>
      <c r="M150" s="716"/>
      <c r="N150" s="716"/>
    </row>
    <row r="151" spans="1:14" s="722" customFormat="1" ht="29">
      <c r="A151" s="700">
        <f t="shared" si="8"/>
        <v>148</v>
      </c>
      <c r="B151" s="706" t="s">
        <v>62</v>
      </c>
      <c r="C151" s="702" t="str">
        <f>VLOOKUP(B151,'Location Summary'!$C$4:$D$603,2,FALSE)</f>
        <v>DA-1.5</v>
      </c>
      <c r="D151" s="703" t="s">
        <v>1345</v>
      </c>
      <c r="E151" s="714">
        <v>45903</v>
      </c>
      <c r="F151" s="704">
        <v>45981</v>
      </c>
      <c r="G151" s="704">
        <v>45981</v>
      </c>
      <c r="H151" s="705">
        <f t="shared" si="12"/>
        <v>78</v>
      </c>
      <c r="I151" s="735" t="s">
        <v>1571</v>
      </c>
      <c r="J151" s="705" t="s">
        <v>665</v>
      </c>
      <c r="K151" s="715"/>
      <c r="L151" s="716"/>
      <c r="M151" s="716"/>
      <c r="N151" s="716"/>
    </row>
    <row r="152" spans="1:14" s="722" customFormat="1" ht="27.75" customHeight="1">
      <c r="A152" s="700">
        <f t="shared" si="8"/>
        <v>149</v>
      </c>
      <c r="B152" s="706" t="s">
        <v>153</v>
      </c>
      <c r="C152" s="702" t="str">
        <f>VLOOKUP(B152,'Location Summary'!$C$4:$D$603,2,FALSE)</f>
        <v>DA+1.5</v>
      </c>
      <c r="D152" s="703" t="s">
        <v>1345</v>
      </c>
      <c r="E152" s="714">
        <v>45903</v>
      </c>
      <c r="F152" s="704">
        <v>45977</v>
      </c>
      <c r="G152" s="704">
        <v>45988</v>
      </c>
      <c r="H152" s="705">
        <f t="shared" si="12"/>
        <v>85</v>
      </c>
      <c r="I152" s="735" t="s">
        <v>1543</v>
      </c>
      <c r="J152" s="705" t="s">
        <v>665</v>
      </c>
      <c r="K152" s="715"/>
      <c r="L152" s="716"/>
      <c r="M152" s="716"/>
      <c r="N152" s="716"/>
    </row>
    <row r="153" spans="1:14" s="722" customFormat="1" ht="27.75" customHeight="1">
      <c r="A153" s="700">
        <f t="shared" si="8"/>
        <v>150</v>
      </c>
      <c r="B153" s="706" t="s">
        <v>433</v>
      </c>
      <c r="C153" s="702" t="str">
        <f>VLOOKUP(B153,'Location Summary'!$C$4:$D$603,2,FALSE)</f>
        <v>DA+0</v>
      </c>
      <c r="D153" s="703" t="s">
        <v>1345</v>
      </c>
      <c r="E153" s="714">
        <v>45903</v>
      </c>
      <c r="F153" s="704">
        <v>46001</v>
      </c>
      <c r="G153" s="704">
        <v>46001</v>
      </c>
      <c r="H153" s="705">
        <f t="shared" si="12"/>
        <v>98</v>
      </c>
      <c r="I153" s="735" t="s">
        <v>1560</v>
      </c>
      <c r="J153" s="705" t="s">
        <v>665</v>
      </c>
      <c r="K153" s="715"/>
      <c r="L153" s="716"/>
      <c r="M153" s="716"/>
      <c r="N153" s="716"/>
    </row>
    <row r="154" spans="1:14" s="722" customFormat="1" ht="27.75" customHeight="1">
      <c r="A154" s="700">
        <f t="shared" si="8"/>
        <v>151</v>
      </c>
      <c r="B154" s="706" t="s">
        <v>903</v>
      </c>
      <c r="C154" s="702" t="str">
        <f>VLOOKUP(B154,'Location Summary'!$C$4:$D$603,2,FALSE)</f>
        <v>DA+6</v>
      </c>
      <c r="D154" s="703" t="s">
        <v>1345</v>
      </c>
      <c r="E154" s="714">
        <v>45903</v>
      </c>
      <c r="F154" s="704">
        <v>45986</v>
      </c>
      <c r="G154" s="704">
        <v>45986</v>
      </c>
      <c r="H154" s="705">
        <f t="shared" si="12"/>
        <v>83</v>
      </c>
      <c r="I154" s="735" t="s">
        <v>1561</v>
      </c>
      <c r="J154" s="705" t="s">
        <v>665</v>
      </c>
      <c r="K154" s="715"/>
      <c r="L154" s="716"/>
      <c r="M154" s="716"/>
      <c r="N154" s="716"/>
    </row>
    <row r="155" spans="1:14" s="722" customFormat="1" ht="27.75" customHeight="1">
      <c r="A155" s="700">
        <f t="shared" si="8"/>
        <v>152</v>
      </c>
      <c r="B155" s="706" t="s">
        <v>440</v>
      </c>
      <c r="C155" s="702" t="str">
        <f>VLOOKUP(B155,'Location Summary'!$C$4:$D$603,2,FALSE)</f>
        <v>DA+0</v>
      </c>
      <c r="D155" s="703" t="s">
        <v>1345</v>
      </c>
      <c r="E155" s="714">
        <v>45927</v>
      </c>
      <c r="F155" s="704" t="s">
        <v>1600</v>
      </c>
      <c r="G155" s="704" t="s">
        <v>1600</v>
      </c>
      <c r="H155" s="705">
        <f t="shared" si="12"/>
        <v>84</v>
      </c>
      <c r="I155" s="735" t="s">
        <v>1561</v>
      </c>
      <c r="J155" s="705" t="s">
        <v>665</v>
      </c>
      <c r="K155" s="715"/>
      <c r="L155" s="716"/>
      <c r="M155" s="716"/>
      <c r="N155" s="716"/>
    </row>
    <row r="156" spans="1:14" s="722" customFormat="1" ht="27.75" customHeight="1">
      <c r="A156" s="700">
        <f t="shared" si="8"/>
        <v>153</v>
      </c>
      <c r="B156" s="706" t="s">
        <v>78</v>
      </c>
      <c r="C156" s="702" t="str">
        <f>VLOOKUP(B156,'Location Summary'!$C$4:$D$603,2,FALSE)</f>
        <v>DB1+0</v>
      </c>
      <c r="D156" s="703" t="s">
        <v>1345</v>
      </c>
      <c r="E156" s="714">
        <v>45872</v>
      </c>
      <c r="F156" s="704">
        <v>45989</v>
      </c>
      <c r="G156" s="704">
        <v>45989</v>
      </c>
      <c r="H156" s="705">
        <f t="shared" ref="H156:H169" si="13">G156-E156</f>
        <v>117</v>
      </c>
      <c r="I156" s="735" t="s">
        <v>1572</v>
      </c>
      <c r="J156" s="705" t="s">
        <v>665</v>
      </c>
      <c r="K156" s="715"/>
      <c r="L156" s="716"/>
      <c r="M156" s="716"/>
      <c r="N156" s="716"/>
    </row>
    <row r="157" spans="1:14" s="722" customFormat="1" ht="27.75" customHeight="1">
      <c r="A157" s="700">
        <f t="shared" si="8"/>
        <v>154</v>
      </c>
      <c r="B157" s="706" t="s">
        <v>644</v>
      </c>
      <c r="C157" s="702" t="str">
        <f>VLOOKUP(B157,'Location Summary'!$C$4:$D$603,2,FALSE)</f>
        <v>DA-1.5</v>
      </c>
      <c r="D157" s="703" t="s">
        <v>1345</v>
      </c>
      <c r="E157" s="714">
        <v>45872</v>
      </c>
      <c r="F157" s="704">
        <v>45989</v>
      </c>
      <c r="G157" s="704">
        <v>45989</v>
      </c>
      <c r="H157" s="705">
        <f t="shared" si="13"/>
        <v>117</v>
      </c>
      <c r="I157" s="735" t="s">
        <v>1572</v>
      </c>
      <c r="J157" s="705" t="s">
        <v>665</v>
      </c>
      <c r="K157" s="715"/>
      <c r="L157" s="716"/>
      <c r="M157" s="716"/>
      <c r="N157" s="716"/>
    </row>
    <row r="158" spans="1:14" s="722" customFormat="1" ht="27.75" customHeight="1">
      <c r="A158" s="700">
        <f t="shared" si="8"/>
        <v>155</v>
      </c>
      <c r="B158" s="706" t="s">
        <v>165</v>
      </c>
      <c r="C158" s="702" t="str">
        <f>VLOOKUP(B158,'Location Summary'!$C$4:$D$603,2,FALSE)</f>
        <v>DA+9</v>
      </c>
      <c r="D158" s="703" t="s">
        <v>1229</v>
      </c>
      <c r="E158" s="714">
        <v>45963</v>
      </c>
      <c r="F158" s="704">
        <v>45979</v>
      </c>
      <c r="G158" s="704">
        <v>45979</v>
      </c>
      <c r="H158" s="705">
        <f t="shared" si="13"/>
        <v>16</v>
      </c>
      <c r="I158" s="735" t="s">
        <v>992</v>
      </c>
      <c r="J158" s="705" t="s">
        <v>665</v>
      </c>
      <c r="K158" s="715"/>
      <c r="L158" s="716"/>
      <c r="M158" s="716"/>
      <c r="N158" s="716"/>
    </row>
    <row r="159" spans="1:14" s="722" customFormat="1" ht="27.75" customHeight="1">
      <c r="A159" s="700">
        <f t="shared" si="8"/>
        <v>156</v>
      </c>
      <c r="B159" s="706" t="s">
        <v>571</v>
      </c>
      <c r="C159" s="702" t="str">
        <f>VLOOKUP(B159,'Location Summary'!$C$4:$D$603,2,FALSE)</f>
        <v>DA+0</v>
      </c>
      <c r="D159" s="703" t="s">
        <v>1229</v>
      </c>
      <c r="E159" s="714">
        <v>45963</v>
      </c>
      <c r="F159" s="704">
        <v>45975</v>
      </c>
      <c r="G159" s="704">
        <v>46025</v>
      </c>
      <c r="H159" s="705">
        <f t="shared" si="13"/>
        <v>62</v>
      </c>
      <c r="I159" s="735" t="s">
        <v>992</v>
      </c>
      <c r="J159" s="705" t="s">
        <v>665</v>
      </c>
      <c r="K159" s="715"/>
      <c r="L159" s="716"/>
      <c r="M159" s="716"/>
      <c r="N159" s="716"/>
    </row>
    <row r="160" spans="1:14" s="722" customFormat="1" ht="27.75" customHeight="1">
      <c r="A160" s="700">
        <f t="shared" si="8"/>
        <v>157</v>
      </c>
      <c r="B160" s="706" t="s">
        <v>776</v>
      </c>
      <c r="C160" s="702" t="str">
        <f>VLOOKUP(B160,'Location Summary'!$C$4:$D$603,2,FALSE)</f>
        <v>DA+6</v>
      </c>
      <c r="D160" s="703" t="s">
        <v>1229</v>
      </c>
      <c r="E160" s="714">
        <v>45963</v>
      </c>
      <c r="F160" s="704">
        <v>46021</v>
      </c>
      <c r="G160" s="704">
        <v>46021</v>
      </c>
      <c r="H160" s="705">
        <f t="shared" si="13"/>
        <v>58</v>
      </c>
      <c r="I160" s="735" t="s">
        <v>992</v>
      </c>
      <c r="J160" s="705" t="s">
        <v>665</v>
      </c>
      <c r="K160" s="715"/>
      <c r="L160" s="716"/>
      <c r="M160" s="716"/>
      <c r="N160" s="716"/>
    </row>
    <row r="161" spans="1:14" ht="29">
      <c r="A161" s="700">
        <f t="shared" si="8"/>
        <v>158</v>
      </c>
      <c r="B161" s="1115" t="s">
        <v>1637</v>
      </c>
      <c r="C161" s="702" t="s">
        <v>430</v>
      </c>
      <c r="D161" s="1151" t="s">
        <v>99</v>
      </c>
      <c r="E161" s="1117">
        <v>46015</v>
      </c>
      <c r="F161" s="704">
        <v>46021</v>
      </c>
      <c r="G161" s="704">
        <v>46021</v>
      </c>
      <c r="H161" s="705">
        <f t="shared" si="13"/>
        <v>6</v>
      </c>
      <c r="I161" s="1118" t="s">
        <v>1601</v>
      </c>
      <c r="J161" s="1153" t="s">
        <v>665</v>
      </c>
      <c r="K161" s="1116"/>
      <c r="L161" s="1114"/>
      <c r="M161" s="1114"/>
      <c r="N161" s="1114"/>
    </row>
    <row r="162" spans="1:14" ht="29">
      <c r="A162" s="700">
        <f t="shared" si="8"/>
        <v>159</v>
      </c>
      <c r="B162" s="1115" t="s">
        <v>1636</v>
      </c>
      <c r="C162" s="702" t="s">
        <v>215</v>
      </c>
      <c r="D162" s="1151" t="s">
        <v>99</v>
      </c>
      <c r="E162" s="1117">
        <v>46056</v>
      </c>
      <c r="F162" s="1152">
        <v>46063</v>
      </c>
      <c r="G162" s="1117">
        <v>46063</v>
      </c>
      <c r="H162" s="1153">
        <f t="shared" si="13"/>
        <v>7</v>
      </c>
      <c r="I162" s="637" t="s">
        <v>1632</v>
      </c>
      <c r="J162" s="1153" t="s">
        <v>665</v>
      </c>
      <c r="K162" s="1116"/>
      <c r="L162" s="1114"/>
      <c r="M162" s="1114"/>
      <c r="N162" s="1114"/>
    </row>
    <row r="163" spans="1:14" ht="29">
      <c r="A163" s="700">
        <f t="shared" si="8"/>
        <v>160</v>
      </c>
      <c r="B163" s="1154" t="s">
        <v>599</v>
      </c>
      <c r="C163" s="702" t="str">
        <f>VLOOKUP(B163,'Location Summary'!$C$4:$D$603,2,FALSE)</f>
        <v>DA+3</v>
      </c>
      <c r="D163" s="1151" t="s">
        <v>1345</v>
      </c>
      <c r="E163" s="1117">
        <v>46058</v>
      </c>
      <c r="F163" s="1152">
        <v>46063</v>
      </c>
      <c r="G163" s="1117">
        <v>46063</v>
      </c>
      <c r="H163" s="1153">
        <f t="shared" si="13"/>
        <v>5</v>
      </c>
      <c r="I163" s="637" t="s">
        <v>1633</v>
      </c>
      <c r="J163" s="1153" t="s">
        <v>665</v>
      </c>
      <c r="K163" s="1116"/>
      <c r="L163" s="1114"/>
      <c r="M163" s="1114"/>
      <c r="N163" s="1114"/>
    </row>
    <row r="164" spans="1:14" ht="29">
      <c r="A164" s="700">
        <f t="shared" si="8"/>
        <v>161</v>
      </c>
      <c r="B164" s="1115" t="s">
        <v>1258</v>
      </c>
      <c r="C164" s="702" t="str">
        <f>VLOOKUP(B164,'Location Summary'!$C$4:$D$603,2,FALSE)</f>
        <v>DD45+3</v>
      </c>
      <c r="D164" s="1151" t="s">
        <v>1229</v>
      </c>
      <c r="E164" s="1117">
        <v>46057</v>
      </c>
      <c r="F164" s="1152">
        <v>46062</v>
      </c>
      <c r="G164" s="1117">
        <v>46062</v>
      </c>
      <c r="H164" s="1153">
        <f t="shared" si="13"/>
        <v>5</v>
      </c>
      <c r="I164" s="637" t="s">
        <v>1631</v>
      </c>
      <c r="J164" s="1153" t="s">
        <v>665</v>
      </c>
      <c r="K164" s="1116"/>
      <c r="L164" s="1114"/>
      <c r="M164" s="1114"/>
      <c r="N164" s="1114"/>
    </row>
    <row r="165" spans="1:14" ht="29">
      <c r="A165" s="700">
        <f t="shared" si="8"/>
        <v>162</v>
      </c>
      <c r="B165" s="1115" t="s">
        <v>1265</v>
      </c>
      <c r="C165" s="702" t="str">
        <f>VLOOKUP(B165,'Location Summary'!$C$4:$D$603,2,FALSE)</f>
        <v>DB1+9</v>
      </c>
      <c r="D165" s="1151" t="s">
        <v>1229</v>
      </c>
      <c r="E165" s="1117">
        <v>46057</v>
      </c>
      <c r="F165" s="1152">
        <v>46061</v>
      </c>
      <c r="G165" s="1117">
        <v>46061</v>
      </c>
      <c r="H165" s="1153">
        <f t="shared" si="13"/>
        <v>4</v>
      </c>
      <c r="I165" s="637" t="s">
        <v>1631</v>
      </c>
      <c r="J165" s="1153" t="s">
        <v>665</v>
      </c>
      <c r="K165" s="1116"/>
      <c r="L165" s="1114"/>
      <c r="M165" s="1114"/>
      <c r="N165" s="1114"/>
    </row>
    <row r="166" spans="1:14" ht="43.5">
      <c r="A166" s="700">
        <f t="shared" si="8"/>
        <v>163</v>
      </c>
      <c r="B166" s="1115" t="s">
        <v>78</v>
      </c>
      <c r="C166" s="702" t="str">
        <f>VLOOKUP(B166,'Location Summary'!$C$4:$D$603,2,FALSE)</f>
        <v>DB1+0</v>
      </c>
      <c r="D166" s="1151" t="s">
        <v>1345</v>
      </c>
      <c r="E166" s="1117">
        <v>46060</v>
      </c>
      <c r="F166" s="1117">
        <v>46063</v>
      </c>
      <c r="G166" s="1117">
        <v>46063</v>
      </c>
      <c r="H166" s="1153">
        <f t="shared" si="13"/>
        <v>3</v>
      </c>
      <c r="I166" s="637" t="s">
        <v>1635</v>
      </c>
      <c r="J166" s="1153" t="s">
        <v>665</v>
      </c>
      <c r="K166" s="1116"/>
      <c r="L166" s="1114"/>
      <c r="M166" s="1114"/>
      <c r="N166" s="1114"/>
    </row>
    <row r="167" spans="1:14" ht="21.75" customHeight="1">
      <c r="A167" s="700">
        <f t="shared" si="8"/>
        <v>164</v>
      </c>
      <c r="B167" s="1154" t="s">
        <v>451</v>
      </c>
      <c r="C167" s="702" t="str">
        <f>VLOOKUP(B167,'Location Summary'!$C$4:$D$603,2,FALSE)</f>
        <v>DA+1.5</v>
      </c>
      <c r="D167" s="1151" t="s">
        <v>1229</v>
      </c>
      <c r="E167" s="1117">
        <v>46057</v>
      </c>
      <c r="F167" s="1117">
        <v>46062</v>
      </c>
      <c r="G167" s="1117">
        <v>46062</v>
      </c>
      <c r="H167" s="1153">
        <f t="shared" si="13"/>
        <v>5</v>
      </c>
      <c r="I167" s="637" t="s">
        <v>1638</v>
      </c>
      <c r="J167" s="1153" t="s">
        <v>665</v>
      </c>
      <c r="K167" s="1116"/>
      <c r="L167" s="1114"/>
      <c r="M167" s="1114"/>
      <c r="N167" s="1114"/>
    </row>
    <row r="168" spans="1:14" ht="35.25" customHeight="1">
      <c r="A168" s="700">
        <f t="shared" si="8"/>
        <v>165</v>
      </c>
      <c r="B168" s="1154" t="s">
        <v>572</v>
      </c>
      <c r="C168" s="702" t="str">
        <f>VLOOKUP(B168,'Location Summary'!$C$4:$D$603,2,FALSE)</f>
        <v>DA+6</v>
      </c>
      <c r="D168" s="1151" t="s">
        <v>1229</v>
      </c>
      <c r="E168" s="1117">
        <v>46047</v>
      </c>
      <c r="F168" s="1117">
        <v>46077</v>
      </c>
      <c r="G168" s="1117">
        <v>46077</v>
      </c>
      <c r="H168" s="1153">
        <f t="shared" si="13"/>
        <v>30</v>
      </c>
      <c r="I168" s="637" t="s">
        <v>1634</v>
      </c>
      <c r="J168" s="1153" t="s">
        <v>665</v>
      </c>
      <c r="K168" s="1116"/>
      <c r="L168" s="1114"/>
      <c r="M168" s="1114"/>
      <c r="N168" s="1114"/>
    </row>
    <row r="169" spans="1:14" ht="35.25" customHeight="1">
      <c r="A169" s="700">
        <f t="shared" si="8"/>
        <v>166</v>
      </c>
      <c r="B169" s="1154" t="s">
        <v>573</v>
      </c>
      <c r="C169" s="702" t="str">
        <f>VLOOKUP(B169,'Location Summary'!$C$4:$D$603,2,FALSE)</f>
        <v>DA+6</v>
      </c>
      <c r="D169" s="1151" t="s">
        <v>1229</v>
      </c>
      <c r="E169" s="1117">
        <v>46047</v>
      </c>
      <c r="F169" s="1117">
        <v>46075</v>
      </c>
      <c r="G169" s="1117">
        <v>46075</v>
      </c>
      <c r="H169" s="1153">
        <f t="shared" si="13"/>
        <v>28</v>
      </c>
      <c r="I169" s="637" t="s">
        <v>1634</v>
      </c>
      <c r="J169" s="1153" t="s">
        <v>665</v>
      </c>
      <c r="K169" s="1116"/>
      <c r="L169" s="1114"/>
      <c r="M169" s="1114"/>
      <c r="N169" s="1114"/>
    </row>
    <row r="170" spans="1:14" ht="35.25" customHeight="1">
      <c r="A170" s="700">
        <f t="shared" si="8"/>
        <v>167</v>
      </c>
      <c r="B170" s="1154" t="s">
        <v>1259</v>
      </c>
      <c r="C170" s="702" t="str">
        <f>VLOOKUP(B170,'Location Summary'!$C$4:$D$603,2,FALSE)</f>
        <v>DA+3</v>
      </c>
      <c r="D170" s="1151" t="s">
        <v>1229</v>
      </c>
      <c r="E170" s="1117">
        <v>46064</v>
      </c>
      <c r="F170" s="1117">
        <v>46065</v>
      </c>
      <c r="G170" s="1117">
        <v>46065</v>
      </c>
      <c r="H170" s="1153">
        <f>G170-E170</f>
        <v>1</v>
      </c>
      <c r="I170" s="637" t="s">
        <v>1641</v>
      </c>
      <c r="J170" s="1153" t="s">
        <v>665</v>
      </c>
      <c r="K170" s="21" t="s">
        <v>1639</v>
      </c>
      <c r="L170" s="1153">
        <v>9929888158</v>
      </c>
      <c r="M170" s="1153" t="s">
        <v>1640</v>
      </c>
      <c r="N170" s="1153" t="s">
        <v>1642</v>
      </c>
    </row>
    <row r="171" spans="1:14" ht="33" customHeight="1">
      <c r="A171" s="700">
        <f t="shared" si="8"/>
        <v>168</v>
      </c>
      <c r="B171" s="1154" t="s">
        <v>1260</v>
      </c>
      <c r="C171" s="702" t="str">
        <f>VLOOKUP(B171,'Location Summary'!$C$4:$D$603,2,FALSE)</f>
        <v>DA+3</v>
      </c>
      <c r="D171" s="1151" t="s">
        <v>1229</v>
      </c>
      <c r="E171" s="1117">
        <v>46064</v>
      </c>
      <c r="F171" s="1117">
        <v>46065</v>
      </c>
      <c r="G171" s="1117">
        <v>46065</v>
      </c>
      <c r="H171" s="1153">
        <f>G171-E171</f>
        <v>1</v>
      </c>
      <c r="I171" s="637" t="s">
        <v>1641</v>
      </c>
      <c r="J171" s="1153" t="s">
        <v>665</v>
      </c>
      <c r="K171" s="21" t="s">
        <v>1639</v>
      </c>
      <c r="L171" s="1153">
        <v>9929888158</v>
      </c>
      <c r="M171" s="1153" t="s">
        <v>1640</v>
      </c>
      <c r="N171" s="1153" t="s">
        <v>1642</v>
      </c>
    </row>
    <row r="172" spans="1:14" s="1216" customFormat="1" ht="33" customHeight="1">
      <c r="A172" s="1208">
        <f t="shared" si="8"/>
        <v>169</v>
      </c>
      <c r="B172" s="1209" t="s">
        <v>206</v>
      </c>
      <c r="C172" s="1210" t="str">
        <f>VLOOKUP(B172,'Location Summary'!$C$4:$D$603,2,FALSE)</f>
        <v>DA+9</v>
      </c>
      <c r="D172" s="1211" t="s">
        <v>1643</v>
      </c>
      <c r="E172" s="1212">
        <v>46060</v>
      </c>
      <c r="F172" s="1212"/>
      <c r="G172" s="1212"/>
      <c r="H172" s="1213"/>
      <c r="I172" s="1214" t="s">
        <v>1641</v>
      </c>
      <c r="J172" s="1213"/>
      <c r="K172" s="1215"/>
      <c r="L172" s="1213"/>
      <c r="M172" s="1213"/>
      <c r="N172" s="1213"/>
    </row>
    <row r="173" spans="1:14" s="1216" customFormat="1" ht="33" customHeight="1">
      <c r="A173" s="1208">
        <f t="shared" si="8"/>
        <v>170</v>
      </c>
      <c r="B173" s="1209" t="s">
        <v>635</v>
      </c>
      <c r="C173" s="1210" t="str">
        <f>VLOOKUP(B173,'Location Summary'!$C$4:$D$603,2,FALSE)</f>
        <v>DA-1.5</v>
      </c>
      <c r="D173" s="1211" t="s">
        <v>1643</v>
      </c>
      <c r="E173" s="1212">
        <v>46060</v>
      </c>
      <c r="F173" s="1212"/>
      <c r="G173" s="1212"/>
      <c r="H173" s="1213"/>
      <c r="I173" s="1214" t="s">
        <v>1641</v>
      </c>
      <c r="J173" s="1213"/>
      <c r="K173" s="1215"/>
      <c r="L173" s="1213"/>
      <c r="M173" s="1213"/>
      <c r="N173" s="1213"/>
    </row>
    <row r="174" spans="1:14" s="1216" customFormat="1" ht="33" customHeight="1">
      <c r="A174" s="1208">
        <f t="shared" si="8"/>
        <v>171</v>
      </c>
      <c r="B174" s="1209" t="s">
        <v>640</v>
      </c>
      <c r="C174" s="1210" t="str">
        <f>VLOOKUP(B174,'Location Summary'!$C$4:$D$603,2,FALSE)</f>
        <v>DB1+9</v>
      </c>
      <c r="D174" s="1211" t="s">
        <v>1643</v>
      </c>
      <c r="E174" s="1212">
        <v>46060</v>
      </c>
      <c r="F174" s="1212"/>
      <c r="G174" s="1212"/>
      <c r="H174" s="1213"/>
      <c r="I174" s="1214" t="s">
        <v>1641</v>
      </c>
      <c r="J174" s="1213"/>
      <c r="K174" s="1215"/>
      <c r="L174" s="1213"/>
      <c r="M174" s="1213"/>
      <c r="N174" s="1213"/>
    </row>
    <row r="175" spans="1:14" s="1216" customFormat="1" ht="33" customHeight="1">
      <c r="A175" s="1208">
        <f t="shared" si="8"/>
        <v>172</v>
      </c>
      <c r="B175" s="1209" t="s">
        <v>637</v>
      </c>
      <c r="C175" s="1210" t="str">
        <f>VLOOKUP(B175,'Location Summary'!$C$4:$D$603,2,FALSE)</f>
        <v>DA+3</v>
      </c>
      <c r="D175" s="1211" t="s">
        <v>1643</v>
      </c>
      <c r="E175" s="1212">
        <v>46060</v>
      </c>
      <c r="F175" s="1212"/>
      <c r="G175" s="1212"/>
      <c r="H175" s="1213"/>
      <c r="I175" s="1214" t="s">
        <v>1641</v>
      </c>
      <c r="J175" s="1213"/>
      <c r="K175" s="1215"/>
      <c r="L175" s="1213"/>
      <c r="M175" s="1213"/>
      <c r="N175" s="1213"/>
    </row>
    <row r="176" spans="1:14" s="1216" customFormat="1" ht="33" customHeight="1">
      <c r="A176" s="1208">
        <f t="shared" si="8"/>
        <v>173</v>
      </c>
      <c r="B176" s="1209" t="s">
        <v>422</v>
      </c>
      <c r="C176" s="1210" t="str">
        <f>VLOOKUP(B176,'Location Summary'!$C$4:$D$603,2,FALSE)</f>
        <v>DA+0</v>
      </c>
      <c r="D176" s="1211" t="s">
        <v>1643</v>
      </c>
      <c r="E176" s="1212">
        <v>46060</v>
      </c>
      <c r="F176" s="1212"/>
      <c r="G176" s="1212"/>
      <c r="H176" s="1213"/>
      <c r="I176" s="1214" t="s">
        <v>1641</v>
      </c>
      <c r="J176" s="1213"/>
      <c r="K176" s="1215"/>
      <c r="L176" s="1213"/>
      <c r="M176" s="1213"/>
      <c r="N176" s="1213"/>
    </row>
    <row r="177" spans="1:14" ht="33" customHeight="1">
      <c r="A177" s="707">
        <f t="shared" si="8"/>
        <v>174</v>
      </c>
      <c r="B177" s="1217" t="s">
        <v>267</v>
      </c>
      <c r="C177" s="702" t="str">
        <f>VLOOKUP(B177,'Location Summary'!$C$4:$D$603,2,FALSE)</f>
        <v>DD60+9</v>
      </c>
      <c r="D177" s="1218" t="s">
        <v>1643</v>
      </c>
      <c r="E177" s="1117">
        <v>46063</v>
      </c>
      <c r="F177" s="1117">
        <v>46098</v>
      </c>
      <c r="G177" s="1117">
        <v>46098</v>
      </c>
      <c r="H177" s="1153">
        <f t="shared" ref="H177:H189" si="14">G177-E177</f>
        <v>35</v>
      </c>
      <c r="I177" s="637" t="s">
        <v>1641</v>
      </c>
      <c r="J177" s="1153" t="s">
        <v>665</v>
      </c>
      <c r="K177" s="21"/>
      <c r="L177" s="1153"/>
      <c r="M177" s="1153"/>
      <c r="N177" s="1153"/>
    </row>
    <row r="178" spans="1:14" ht="33" customHeight="1">
      <c r="A178" s="707">
        <f t="shared" si="8"/>
        <v>175</v>
      </c>
      <c r="B178" s="1217" t="s">
        <v>267</v>
      </c>
      <c r="C178" s="702" t="str">
        <f>VLOOKUP(B178,'Location Summary'!$C$4:$D$603,2,FALSE)</f>
        <v>DD60+9</v>
      </c>
      <c r="D178" s="1218" t="s">
        <v>1229</v>
      </c>
      <c r="E178" s="1117">
        <v>46103</v>
      </c>
      <c r="F178" s="1117"/>
      <c r="G178" s="1117">
        <v>46108</v>
      </c>
      <c r="H178" s="1153">
        <f t="shared" si="14"/>
        <v>5</v>
      </c>
      <c r="I178" s="637" t="s">
        <v>1641</v>
      </c>
      <c r="J178" s="1153" t="s">
        <v>665</v>
      </c>
      <c r="K178" s="21"/>
      <c r="L178" s="1153"/>
      <c r="M178" s="1153"/>
      <c r="N178" s="1153"/>
    </row>
    <row r="179" spans="1:14" ht="33" customHeight="1">
      <c r="A179" s="707">
        <f t="shared" si="8"/>
        <v>176</v>
      </c>
      <c r="B179" s="1217" t="s">
        <v>485</v>
      </c>
      <c r="C179" s="702" t="str">
        <f>VLOOKUP(B179,'Location Summary'!$C$4:$D$603,2,FALSE)</f>
        <v>DB1+9</v>
      </c>
      <c r="D179" s="1218" t="s">
        <v>1229</v>
      </c>
      <c r="E179" s="1117">
        <v>46064</v>
      </c>
      <c r="F179" s="1117">
        <v>46108</v>
      </c>
      <c r="G179" s="1117">
        <v>46108</v>
      </c>
      <c r="H179" s="1153">
        <f t="shared" si="14"/>
        <v>44</v>
      </c>
      <c r="I179" s="637" t="s">
        <v>1641</v>
      </c>
      <c r="J179" s="1153" t="s">
        <v>665</v>
      </c>
      <c r="K179" s="21"/>
      <c r="L179" s="1153"/>
      <c r="M179" s="1153"/>
      <c r="N179" s="1153"/>
    </row>
    <row r="180" spans="1:14" ht="33" customHeight="1">
      <c r="A180" s="707">
        <f t="shared" si="8"/>
        <v>177</v>
      </c>
      <c r="B180" s="1154" t="s">
        <v>438</v>
      </c>
      <c r="C180" s="702" t="str">
        <f>VLOOKUP(B180,'Location Summary'!$C$4:$D$603,2,FALSE)</f>
        <v>DA+3</v>
      </c>
      <c r="D180" s="1151" t="s">
        <v>1229</v>
      </c>
      <c r="E180" s="1117">
        <v>46071</v>
      </c>
      <c r="F180" s="1117">
        <v>46087</v>
      </c>
      <c r="G180" s="1117">
        <v>46087</v>
      </c>
      <c r="H180" s="1153">
        <f t="shared" si="14"/>
        <v>16</v>
      </c>
      <c r="I180" s="637" t="s">
        <v>1641</v>
      </c>
      <c r="J180" s="1153" t="s">
        <v>665</v>
      </c>
      <c r="K180" s="21"/>
      <c r="L180" s="1153"/>
      <c r="M180" s="1153"/>
      <c r="N180" s="1153"/>
    </row>
    <row r="181" spans="1:14" ht="33" customHeight="1">
      <c r="A181" s="700">
        <f t="shared" si="8"/>
        <v>178</v>
      </c>
      <c r="B181" s="1154" t="s">
        <v>439</v>
      </c>
      <c r="C181" s="702" t="str">
        <f>VLOOKUP(B181,'Location Summary'!$C$4:$D$603,2,FALSE)</f>
        <v>DA+9</v>
      </c>
      <c r="D181" s="1151" t="s">
        <v>1229</v>
      </c>
      <c r="E181" s="1117">
        <v>46071</v>
      </c>
      <c r="F181" s="1117">
        <v>46075</v>
      </c>
      <c r="G181" s="1117">
        <v>46075</v>
      </c>
      <c r="H181" s="1153">
        <f t="shared" si="14"/>
        <v>4</v>
      </c>
      <c r="I181" s="637" t="s">
        <v>1641</v>
      </c>
      <c r="J181" s="1153" t="s">
        <v>665</v>
      </c>
      <c r="K181" s="21"/>
      <c r="L181" s="1153"/>
      <c r="M181" s="1153"/>
      <c r="N181" s="1153"/>
    </row>
    <row r="182" spans="1:14" ht="33" customHeight="1">
      <c r="A182" s="700">
        <f t="shared" si="8"/>
        <v>179</v>
      </c>
      <c r="B182" s="1154" t="s">
        <v>440</v>
      </c>
      <c r="C182" s="702" t="str">
        <f>VLOOKUP(B182,'Location Summary'!$C$4:$D$603,2,FALSE)</f>
        <v>DA+0</v>
      </c>
      <c r="D182" s="1151" t="s">
        <v>1229</v>
      </c>
      <c r="E182" s="1117">
        <v>46071</v>
      </c>
      <c r="F182" s="1117">
        <v>46086</v>
      </c>
      <c r="G182" s="1117">
        <v>46086</v>
      </c>
      <c r="H182" s="1153">
        <f t="shared" si="14"/>
        <v>15</v>
      </c>
      <c r="I182" s="637" t="s">
        <v>1641</v>
      </c>
      <c r="J182" s="1153" t="s">
        <v>665</v>
      </c>
      <c r="K182" s="21"/>
      <c r="L182" s="1153"/>
      <c r="M182" s="1153"/>
      <c r="N182" s="1153"/>
    </row>
    <row r="183" spans="1:14" ht="33" customHeight="1">
      <c r="A183" s="700">
        <f t="shared" si="8"/>
        <v>180</v>
      </c>
      <c r="B183" s="1154" t="s">
        <v>437</v>
      </c>
      <c r="C183" s="702" t="str">
        <f>VLOOKUP(B183,'Location Summary'!$C$4:$D$603,2,FALSE)</f>
        <v>DA+9</v>
      </c>
      <c r="D183" s="1151" t="s">
        <v>1229</v>
      </c>
      <c r="E183" s="1117">
        <v>46071</v>
      </c>
      <c r="F183" s="1117">
        <v>46088</v>
      </c>
      <c r="G183" s="1117">
        <v>46088</v>
      </c>
      <c r="H183" s="1153">
        <f t="shared" si="14"/>
        <v>17</v>
      </c>
      <c r="I183" s="637" t="s">
        <v>1641</v>
      </c>
      <c r="J183" s="1153" t="s">
        <v>665</v>
      </c>
      <c r="K183" s="21"/>
      <c r="L183" s="1153"/>
      <c r="M183" s="1153"/>
      <c r="N183" s="1153"/>
    </row>
    <row r="184" spans="1:14" ht="33" customHeight="1">
      <c r="A184" s="707">
        <f t="shared" si="8"/>
        <v>181</v>
      </c>
      <c r="B184" s="1217" t="s">
        <v>404</v>
      </c>
      <c r="C184" s="702" t="str">
        <f>VLOOKUP(B184,'Location Summary'!$C$4:$D$603,2,FALSE)</f>
        <v>DA+3</v>
      </c>
      <c r="D184" s="1218" t="s">
        <v>1229</v>
      </c>
      <c r="E184" s="1117">
        <v>46065</v>
      </c>
      <c r="F184" s="1117">
        <v>46097</v>
      </c>
      <c r="G184" s="1117">
        <v>46107</v>
      </c>
      <c r="H184" s="1153">
        <f t="shared" si="14"/>
        <v>42</v>
      </c>
      <c r="I184" s="637" t="s">
        <v>1641</v>
      </c>
      <c r="J184" s="1153" t="s">
        <v>665</v>
      </c>
      <c r="K184" s="21"/>
      <c r="L184" s="1153"/>
      <c r="M184" s="1153"/>
      <c r="N184" s="1153"/>
    </row>
    <row r="185" spans="1:14" s="1216" customFormat="1" ht="33" customHeight="1">
      <c r="A185" s="700">
        <f t="shared" si="8"/>
        <v>182</v>
      </c>
      <c r="B185" s="1226" t="s">
        <v>904</v>
      </c>
      <c r="C185" s="1227" t="str">
        <f>VLOOKUP(B185,'Location Summary'!$C$4:$D$603,2,FALSE)</f>
        <v>DA+3</v>
      </c>
      <c r="D185" s="1228" t="s">
        <v>1229</v>
      </c>
      <c r="E185" s="1229">
        <v>46062</v>
      </c>
      <c r="F185" s="1229"/>
      <c r="G185" s="1229"/>
      <c r="H185" s="1230"/>
      <c r="I185" s="1231" t="s">
        <v>1659</v>
      </c>
      <c r="J185" s="1153" t="s">
        <v>665</v>
      </c>
      <c r="K185" s="1215"/>
      <c r="L185" s="1213"/>
      <c r="M185" s="1213"/>
      <c r="N185" s="1213"/>
    </row>
    <row r="186" spans="1:14" s="1233" customFormat="1" ht="43.5" customHeight="1">
      <c r="A186" s="700">
        <f t="shared" si="8"/>
        <v>183</v>
      </c>
      <c r="B186" s="1226" t="s">
        <v>901</v>
      </c>
      <c r="C186" s="1227" t="str">
        <f>VLOOKUP(B186,'Location Summary'!$C$4:$D$603,2,FALSE)</f>
        <v>DA+6</v>
      </c>
      <c r="D186" s="1228" t="s">
        <v>1229</v>
      </c>
      <c r="E186" s="1229">
        <v>46091</v>
      </c>
      <c r="F186" s="1229"/>
      <c r="G186" s="1229">
        <v>46119</v>
      </c>
      <c r="H186" s="1230">
        <f t="shared" si="14"/>
        <v>28</v>
      </c>
      <c r="I186" s="1231" t="s">
        <v>1674</v>
      </c>
      <c r="J186" s="1230" t="s">
        <v>665</v>
      </c>
      <c r="K186" s="1232"/>
      <c r="L186" s="1230"/>
      <c r="M186" s="1230"/>
      <c r="N186" s="1230"/>
    </row>
    <row r="187" spans="1:14" s="1233" customFormat="1" ht="48" customHeight="1">
      <c r="A187" s="700">
        <f t="shared" si="8"/>
        <v>184</v>
      </c>
      <c r="B187" s="1226" t="s">
        <v>902</v>
      </c>
      <c r="C187" s="1227" t="str">
        <f>VLOOKUP(B187,'Location Summary'!$C$4:$D$603,2,FALSE)</f>
        <v>DA+6</v>
      </c>
      <c r="D187" s="1228" t="s">
        <v>1229</v>
      </c>
      <c r="E187" s="1229">
        <v>46091</v>
      </c>
      <c r="F187" s="1229"/>
      <c r="G187" s="1229">
        <v>46119</v>
      </c>
      <c r="H187" s="1230">
        <f t="shared" si="14"/>
        <v>28</v>
      </c>
      <c r="I187" s="1231" t="s">
        <v>1674</v>
      </c>
      <c r="J187" s="1230" t="s">
        <v>665</v>
      </c>
      <c r="K187" s="1232"/>
      <c r="L187" s="1230"/>
      <c r="M187" s="1230"/>
      <c r="N187" s="1230"/>
    </row>
    <row r="188" spans="1:14" ht="29">
      <c r="A188" s="700">
        <f t="shared" si="8"/>
        <v>185</v>
      </c>
      <c r="B188" s="1153" t="s">
        <v>1691</v>
      </c>
      <c r="C188" s="1227"/>
      <c r="D188" s="1228" t="s">
        <v>1229</v>
      </c>
      <c r="E188" s="1236">
        <v>46133</v>
      </c>
      <c r="F188" s="1236"/>
      <c r="G188" s="1236">
        <v>46134</v>
      </c>
      <c r="H188" s="1235">
        <f t="shared" si="14"/>
        <v>1</v>
      </c>
      <c r="I188" s="1237" t="s">
        <v>1690</v>
      </c>
      <c r="J188" s="1230" t="s">
        <v>665</v>
      </c>
      <c r="K188" s="1215"/>
      <c r="L188" s="1213"/>
      <c r="M188" s="1213"/>
      <c r="N188" s="1213"/>
    </row>
    <row r="189" spans="1:14" ht="36" customHeight="1">
      <c r="A189" s="700">
        <f t="shared" ref="A189:A211" si="15">A188+1</f>
        <v>186</v>
      </c>
      <c r="B189" s="1153" t="s">
        <v>1685</v>
      </c>
      <c r="C189" s="1227"/>
      <c r="D189" s="1218" t="s">
        <v>1229</v>
      </c>
      <c r="E189" s="1117">
        <v>46134</v>
      </c>
      <c r="F189" s="1117"/>
      <c r="G189" s="1117">
        <v>46138</v>
      </c>
      <c r="H189" s="1153">
        <f t="shared" si="14"/>
        <v>4</v>
      </c>
      <c r="I189" s="637"/>
      <c r="J189" s="1230" t="s">
        <v>665</v>
      </c>
      <c r="K189" s="1215"/>
      <c r="L189" s="1213"/>
      <c r="M189" s="1213"/>
      <c r="N189" s="1213"/>
    </row>
    <row r="190" spans="1:14" ht="29.25" customHeight="1">
      <c r="A190" s="700">
        <f t="shared" si="15"/>
        <v>187</v>
      </c>
      <c r="B190" s="1153" t="s">
        <v>1689</v>
      </c>
      <c r="C190" s="1227"/>
      <c r="D190" s="1218" t="s">
        <v>1643</v>
      </c>
      <c r="E190" s="1117">
        <v>46127</v>
      </c>
      <c r="F190" s="1117"/>
      <c r="G190" s="1117"/>
      <c r="H190" s="1153"/>
      <c r="I190" s="637" t="s">
        <v>1688</v>
      </c>
      <c r="J190" s="1153"/>
      <c r="K190" s="21"/>
      <c r="L190" s="1153"/>
      <c r="M190" s="1153"/>
      <c r="N190" s="1153"/>
    </row>
    <row r="191" spans="1:14" ht="33" customHeight="1">
      <c r="A191" s="700">
        <f t="shared" si="15"/>
        <v>188</v>
      </c>
      <c r="B191" s="1252" t="s">
        <v>436</v>
      </c>
      <c r="C191" s="1227" t="str">
        <f>VLOOKUP(B191,'Location Summary'!$C$4:$D$603,2,FALSE)</f>
        <v>DA+0</v>
      </c>
      <c r="D191" s="1218" t="s">
        <v>1229</v>
      </c>
      <c r="E191" s="1117">
        <v>46140</v>
      </c>
      <c r="F191" s="1117"/>
      <c r="G191" s="1117"/>
      <c r="H191" s="1153"/>
      <c r="I191" s="637" t="s">
        <v>1688</v>
      </c>
      <c r="J191" s="1153"/>
      <c r="K191" s="21"/>
      <c r="L191" s="1153"/>
      <c r="M191" s="1153"/>
      <c r="N191" s="1153"/>
    </row>
    <row r="192" spans="1:14" ht="29.25" customHeight="1">
      <c r="A192" s="700">
        <f t="shared" si="15"/>
        <v>189</v>
      </c>
      <c r="B192" s="1284" t="s">
        <v>177</v>
      </c>
      <c r="C192" s="1227" t="str">
        <f>VLOOKUP(B192,'Location Summary'!$C$4:$D$603,2,FALSE)</f>
        <v>DA+3</v>
      </c>
      <c r="D192" s="1218" t="s">
        <v>1643</v>
      </c>
      <c r="E192" s="1117">
        <v>46145</v>
      </c>
      <c r="F192" s="1117"/>
      <c r="G192" s="1117">
        <v>46162</v>
      </c>
      <c r="H192" s="1153">
        <f t="shared" ref="H192" si="16">G192-E192</f>
        <v>17</v>
      </c>
      <c r="I192" s="637" t="s">
        <v>1752</v>
      </c>
      <c r="J192" s="1153" t="s">
        <v>665</v>
      </c>
      <c r="K192" s="21"/>
      <c r="L192" s="1153"/>
      <c r="M192" s="1153"/>
      <c r="N192" s="1153"/>
    </row>
    <row r="193" spans="1:14" ht="29.25" customHeight="1">
      <c r="A193" s="700">
        <f t="shared" si="15"/>
        <v>190</v>
      </c>
      <c r="B193" s="1284" t="s">
        <v>427</v>
      </c>
      <c r="C193" s="1227" t="str">
        <f>VLOOKUP(B193,'Location Summary'!$C$4:$D$603,2,FALSE)</f>
        <v>DA+0</v>
      </c>
      <c r="D193" s="1218" t="s">
        <v>1643</v>
      </c>
      <c r="E193" s="1117">
        <v>46145</v>
      </c>
      <c r="F193" s="1117"/>
      <c r="G193" s="1117"/>
      <c r="H193" s="1153"/>
      <c r="I193" s="637" t="s">
        <v>1752</v>
      </c>
      <c r="J193" s="1153"/>
      <c r="K193" s="21"/>
      <c r="L193" s="1153"/>
      <c r="M193" s="1153"/>
      <c r="N193" s="1153"/>
    </row>
    <row r="194" spans="1:14" ht="29.25" customHeight="1">
      <c r="A194" s="700">
        <f t="shared" si="15"/>
        <v>191</v>
      </c>
      <c r="B194" s="1284" t="s">
        <v>428</v>
      </c>
      <c r="C194" s="1227" t="str">
        <f>VLOOKUP(B194,'Location Summary'!$C$4:$D$603,2,FALSE)</f>
        <v>DA-3</v>
      </c>
      <c r="D194" s="1218" t="s">
        <v>1229</v>
      </c>
      <c r="E194" s="1117">
        <v>46157</v>
      </c>
      <c r="F194" s="1117"/>
      <c r="G194" s="1117"/>
      <c r="H194" s="1153"/>
      <c r="I194" s="637" t="s">
        <v>1543</v>
      </c>
      <c r="J194" s="1153"/>
      <c r="K194" s="21"/>
      <c r="L194" s="1153"/>
      <c r="M194" s="1153"/>
      <c r="N194" s="1153"/>
    </row>
    <row r="195" spans="1:14" ht="29.25" customHeight="1">
      <c r="A195" s="700">
        <f t="shared" si="15"/>
        <v>192</v>
      </c>
      <c r="B195" s="1284" t="s">
        <v>54</v>
      </c>
      <c r="C195" s="1227" t="str">
        <f>VLOOKUP(B195,'Location Summary'!$C$4:$D$603,2,FALSE)</f>
        <v>DB1+0</v>
      </c>
      <c r="D195" s="1218" t="s">
        <v>1229</v>
      </c>
      <c r="E195" s="1117">
        <v>46157</v>
      </c>
      <c r="F195" s="1117"/>
      <c r="G195" s="1117"/>
      <c r="H195" s="1153"/>
      <c r="I195" s="637" t="s">
        <v>1543</v>
      </c>
      <c r="J195" s="1153"/>
      <c r="K195" s="21"/>
      <c r="L195" s="1153"/>
      <c r="M195" s="1153"/>
      <c r="N195" s="1153"/>
    </row>
    <row r="196" spans="1:14" ht="29.25" customHeight="1">
      <c r="A196" s="700">
        <f t="shared" si="15"/>
        <v>193</v>
      </c>
      <c r="B196" s="1284" t="s">
        <v>180</v>
      </c>
      <c r="C196" s="1227" t="str">
        <f>VLOOKUP(B196,'Location Summary'!$C$4:$D$603,2,FALSE)</f>
        <v>DA+6</v>
      </c>
      <c r="D196" s="1218" t="s">
        <v>1845</v>
      </c>
      <c r="E196" s="1117">
        <v>46157</v>
      </c>
      <c r="F196" s="1117"/>
      <c r="G196" s="1117">
        <v>46162</v>
      </c>
      <c r="H196" s="1153">
        <f t="shared" ref="H196" si="17">G196-E196</f>
        <v>5</v>
      </c>
      <c r="I196" s="637" t="s">
        <v>1543</v>
      </c>
      <c r="J196" s="1153" t="s">
        <v>665</v>
      </c>
      <c r="K196" s="21"/>
      <c r="L196" s="1153"/>
      <c r="M196" s="1153"/>
      <c r="N196" s="1153"/>
    </row>
    <row r="197" spans="1:14" ht="29.25" customHeight="1">
      <c r="A197" s="700">
        <f t="shared" si="15"/>
        <v>194</v>
      </c>
      <c r="B197" s="1284" t="s">
        <v>180</v>
      </c>
      <c r="C197" s="1227" t="str">
        <f>VLOOKUP(B197,'Location Summary'!$C$4:$D$603,2,FALSE)</f>
        <v>DA+6</v>
      </c>
      <c r="D197" s="1218" t="s">
        <v>1229</v>
      </c>
      <c r="E197" s="1117">
        <v>46163</v>
      </c>
      <c r="F197" s="1117"/>
      <c r="G197" s="1117"/>
      <c r="H197" s="1153"/>
      <c r="I197" s="637" t="s">
        <v>1543</v>
      </c>
      <c r="J197" s="1153"/>
      <c r="K197" s="21"/>
      <c r="L197" s="1153"/>
      <c r="M197" s="1153"/>
      <c r="N197" s="1153"/>
    </row>
    <row r="198" spans="1:14" ht="29.25" customHeight="1">
      <c r="A198" s="700">
        <f t="shared" si="15"/>
        <v>195</v>
      </c>
      <c r="B198" s="1284" t="s">
        <v>167</v>
      </c>
      <c r="C198" s="1227" t="str">
        <f>VLOOKUP(B198,'Location Summary'!$C$4:$D$603,2,FALSE)</f>
        <v>DD60+25</v>
      </c>
      <c r="D198" s="1218" t="s">
        <v>1229</v>
      </c>
      <c r="E198" s="1117">
        <v>46154</v>
      </c>
      <c r="F198" s="1117"/>
      <c r="G198" s="1117"/>
      <c r="H198" s="1153"/>
      <c r="I198" s="637" t="s">
        <v>1543</v>
      </c>
      <c r="J198" s="1153"/>
      <c r="K198" s="21"/>
      <c r="L198" s="1153"/>
      <c r="M198" s="1153"/>
      <c r="N198" s="1153"/>
    </row>
    <row r="199" spans="1:14" ht="29.25" customHeight="1">
      <c r="A199" s="700">
        <f t="shared" si="15"/>
        <v>196</v>
      </c>
      <c r="B199" s="1284" t="s">
        <v>308</v>
      </c>
      <c r="C199" s="1227" t="str">
        <f>VLOOKUP(B199,'Location Summary'!$C$4:$D$603,2,FALSE)</f>
        <v>DA+6</v>
      </c>
      <c r="D199" s="1218" t="s">
        <v>1229</v>
      </c>
      <c r="E199" s="1117">
        <v>46158</v>
      </c>
      <c r="F199" s="1117"/>
      <c r="G199" s="1117"/>
      <c r="H199" s="1153"/>
      <c r="I199" s="637" t="s">
        <v>1543</v>
      </c>
      <c r="J199" s="1153"/>
      <c r="K199" s="21"/>
      <c r="L199" s="1153"/>
      <c r="M199" s="1153"/>
      <c r="N199" s="1153"/>
    </row>
    <row r="200" spans="1:14" ht="29.25" customHeight="1">
      <c r="A200" s="700">
        <f t="shared" si="15"/>
        <v>197</v>
      </c>
      <c r="B200" s="1284" t="s">
        <v>415</v>
      </c>
      <c r="C200" s="1227" t="str">
        <f>VLOOKUP(B200,'Location Summary'!$C$4:$D$603,2,FALSE)</f>
        <v>DA+3</v>
      </c>
      <c r="D200" s="1218" t="s">
        <v>1229</v>
      </c>
      <c r="E200" s="1117">
        <v>46158</v>
      </c>
      <c r="F200" s="1117">
        <v>46179</v>
      </c>
      <c r="G200" s="1117"/>
      <c r="H200" s="1153"/>
      <c r="I200" s="637" t="s">
        <v>1543</v>
      </c>
      <c r="J200" s="1153"/>
      <c r="K200" s="21"/>
      <c r="L200" s="1153"/>
      <c r="M200" s="1153"/>
      <c r="N200" s="1153"/>
    </row>
    <row r="201" spans="1:14" ht="29.25" customHeight="1">
      <c r="A201" s="700">
        <f t="shared" si="15"/>
        <v>198</v>
      </c>
      <c r="B201" s="1284" t="s">
        <v>425</v>
      </c>
      <c r="C201" s="1227" t="str">
        <f>VLOOKUP(B201,'Location Summary'!$C$4:$D$603,2,FALSE)</f>
        <v>DA+6</v>
      </c>
      <c r="D201" s="1218" t="s">
        <v>1229</v>
      </c>
      <c r="E201" s="1117">
        <v>46158</v>
      </c>
      <c r="F201" s="1117"/>
      <c r="G201" s="1117"/>
      <c r="H201" s="1153"/>
      <c r="I201" s="637" t="s">
        <v>1543</v>
      </c>
      <c r="J201" s="1153"/>
      <c r="K201" s="21"/>
      <c r="L201" s="1153"/>
      <c r="M201" s="1153"/>
      <c r="N201" s="1153"/>
    </row>
    <row r="202" spans="1:14" ht="29.25" customHeight="1">
      <c r="A202" s="700">
        <f t="shared" si="15"/>
        <v>199</v>
      </c>
      <c r="B202" s="1284" t="s">
        <v>424</v>
      </c>
      <c r="C202" s="1227" t="str">
        <f>VLOOKUP(B202,'Location Summary'!$C$4:$D$603,2,FALSE)</f>
        <v>DA+0</v>
      </c>
      <c r="D202" s="1218" t="s">
        <v>1229</v>
      </c>
      <c r="E202" s="1117">
        <v>46154</v>
      </c>
      <c r="F202" s="1117"/>
      <c r="G202" s="1117">
        <v>46162</v>
      </c>
      <c r="H202" s="1153">
        <f t="shared" ref="H202:H207" si="18">G202-E202</f>
        <v>8</v>
      </c>
      <c r="I202" s="637" t="s">
        <v>1543</v>
      </c>
      <c r="J202" s="1153" t="s">
        <v>665</v>
      </c>
      <c r="K202" s="21"/>
      <c r="L202" s="1153"/>
      <c r="M202" s="1153"/>
      <c r="N202" s="1153"/>
    </row>
    <row r="203" spans="1:14" ht="29.25" customHeight="1">
      <c r="A203" s="700">
        <f t="shared" si="15"/>
        <v>200</v>
      </c>
      <c r="B203" s="1284" t="s">
        <v>156</v>
      </c>
      <c r="C203" s="1227" t="str">
        <f>VLOOKUP(B203,'Location Summary'!$C$4:$D$603,2,FALSE)</f>
        <v>DA-1.5</v>
      </c>
      <c r="D203" s="1218" t="s">
        <v>1229</v>
      </c>
      <c r="E203" s="1117">
        <v>46160</v>
      </c>
      <c r="F203" s="1117"/>
      <c r="G203" s="1117">
        <v>46161</v>
      </c>
      <c r="H203" s="1153">
        <f t="shared" si="18"/>
        <v>1</v>
      </c>
      <c r="I203" s="637" t="s">
        <v>1543</v>
      </c>
      <c r="J203" s="1153" t="s">
        <v>665</v>
      </c>
      <c r="K203" s="21"/>
      <c r="L203" s="1153"/>
      <c r="M203" s="1153"/>
      <c r="N203" s="1153"/>
    </row>
    <row r="204" spans="1:14" ht="29.25" customHeight="1">
      <c r="A204" s="700">
        <f t="shared" si="15"/>
        <v>201</v>
      </c>
      <c r="B204" s="1284" t="s">
        <v>162</v>
      </c>
      <c r="C204" s="1227" t="str">
        <f>VLOOKUP(B204,'Location Summary'!$C$4:$D$603,2,FALSE)</f>
        <v>DA-3</v>
      </c>
      <c r="D204" s="1218" t="s">
        <v>1229</v>
      </c>
      <c r="E204" s="1117">
        <v>46150</v>
      </c>
      <c r="F204" s="1117"/>
      <c r="G204" s="1117">
        <v>46161</v>
      </c>
      <c r="H204" s="1153">
        <f t="shared" si="18"/>
        <v>11</v>
      </c>
      <c r="I204" s="637" t="s">
        <v>1543</v>
      </c>
      <c r="J204" s="1153" t="s">
        <v>665</v>
      </c>
      <c r="K204" s="21"/>
      <c r="L204" s="1153"/>
      <c r="M204" s="1153"/>
      <c r="N204" s="1153"/>
    </row>
    <row r="205" spans="1:14" ht="29.25" customHeight="1">
      <c r="A205" s="700">
        <f t="shared" si="15"/>
        <v>202</v>
      </c>
      <c r="B205" s="1284" t="s">
        <v>596</v>
      </c>
      <c r="C205" s="1227" t="str">
        <f>VLOOKUP(B205,'Location Summary'!$C$4:$D$603,2,FALSE)</f>
        <v>DA+3</v>
      </c>
      <c r="D205" s="1218" t="s">
        <v>1229</v>
      </c>
      <c r="E205" s="1117">
        <v>46179</v>
      </c>
      <c r="F205" s="1117"/>
      <c r="G205" s="1117"/>
      <c r="H205" s="1153"/>
      <c r="I205" s="637" t="s">
        <v>1801</v>
      </c>
      <c r="J205" s="1153"/>
      <c r="K205" s="21"/>
      <c r="L205" s="1153"/>
      <c r="M205" s="1153"/>
      <c r="N205" s="1153"/>
    </row>
    <row r="206" spans="1:14" ht="29.25" customHeight="1">
      <c r="A206" s="700">
        <f t="shared" si="15"/>
        <v>203</v>
      </c>
      <c r="B206" s="1284" t="s">
        <v>267</v>
      </c>
      <c r="C206" s="1227" t="str">
        <f>VLOOKUP(B206,'Location Summary'!$C$4:$D$603,2,FALSE)</f>
        <v>DD60+9</v>
      </c>
      <c r="D206" s="1218" t="s">
        <v>1831</v>
      </c>
      <c r="E206" s="1117">
        <v>46184</v>
      </c>
      <c r="F206" s="1117">
        <v>46192</v>
      </c>
      <c r="G206" s="1117">
        <v>46192</v>
      </c>
      <c r="H206" s="1153">
        <f t="shared" si="18"/>
        <v>8</v>
      </c>
      <c r="I206" s="637" t="s">
        <v>1844</v>
      </c>
      <c r="J206" s="1153" t="s">
        <v>665</v>
      </c>
      <c r="K206" s="21"/>
      <c r="L206" s="1153"/>
      <c r="M206" s="1153"/>
      <c r="N206" s="1153"/>
    </row>
    <row r="207" spans="1:14" ht="29.25" customHeight="1">
      <c r="A207" s="700">
        <f t="shared" si="15"/>
        <v>204</v>
      </c>
      <c r="B207" s="1284" t="s">
        <v>485</v>
      </c>
      <c r="C207" s="1227" t="str">
        <f>VLOOKUP(B207,'Location Summary'!$C$4:$D$603,2,FALSE)</f>
        <v>DB1+9</v>
      </c>
      <c r="D207" s="1218" t="s">
        <v>1831</v>
      </c>
      <c r="E207" s="1117">
        <v>46184</v>
      </c>
      <c r="F207" s="1117">
        <v>46192</v>
      </c>
      <c r="G207" s="1117">
        <v>46192</v>
      </c>
      <c r="H207" s="1153">
        <f t="shared" si="18"/>
        <v>8</v>
      </c>
      <c r="I207" s="637" t="s">
        <v>1844</v>
      </c>
      <c r="J207" s="1153" t="s">
        <v>665</v>
      </c>
      <c r="K207" s="21"/>
      <c r="L207" s="1153"/>
      <c r="M207" s="1153"/>
      <c r="N207" s="1153"/>
    </row>
    <row r="208" spans="1:14" ht="29.25" customHeight="1">
      <c r="A208" s="700">
        <f t="shared" si="15"/>
        <v>205</v>
      </c>
      <c r="B208" s="1284" t="s">
        <v>496</v>
      </c>
      <c r="C208" s="1227" t="str">
        <f>VLOOKUP(B208,'Location Summary'!$C$4:$D$603,2,FALSE)</f>
        <v>DA+3</v>
      </c>
      <c r="D208" s="1218" t="s">
        <v>1831</v>
      </c>
      <c r="E208" s="1117">
        <v>46184</v>
      </c>
      <c r="F208" s="1117"/>
      <c r="G208" s="1117"/>
      <c r="H208" s="1153"/>
      <c r="I208" s="637" t="s">
        <v>1832</v>
      </c>
      <c r="J208" s="1153"/>
      <c r="K208" s="21"/>
      <c r="L208" s="1153"/>
      <c r="M208" s="1153"/>
      <c r="N208" s="1153"/>
    </row>
    <row r="209" spans="1:14" ht="29.25" customHeight="1">
      <c r="A209" s="700">
        <f t="shared" si="15"/>
        <v>206</v>
      </c>
      <c r="B209" s="1284" t="s">
        <v>498</v>
      </c>
      <c r="C209" s="1227" t="str">
        <f>VLOOKUP(B209,'Location Summary'!$C$4:$D$603,2,FALSE)</f>
        <v>DA+3</v>
      </c>
      <c r="D209" s="1218" t="s">
        <v>1831</v>
      </c>
      <c r="E209" s="1117">
        <v>46184</v>
      </c>
      <c r="F209" s="1117"/>
      <c r="G209" s="1117"/>
      <c r="H209" s="1153"/>
      <c r="I209" s="637" t="s">
        <v>1832</v>
      </c>
      <c r="J209" s="1153"/>
      <c r="K209" s="21"/>
      <c r="L209" s="1153"/>
      <c r="M209" s="1153"/>
      <c r="N209" s="1153"/>
    </row>
    <row r="210" spans="1:14" ht="29.25" customHeight="1">
      <c r="A210" s="700">
        <f t="shared" si="15"/>
        <v>207</v>
      </c>
      <c r="B210" s="1284" t="s">
        <v>598</v>
      </c>
      <c r="C210" s="1227" t="str">
        <f>VLOOKUP(B210,'Location Summary'!$C$4:$D$603,2,FALSE)</f>
        <v>DA+1.5</v>
      </c>
      <c r="D210" s="1218" t="s">
        <v>1229</v>
      </c>
      <c r="E210" s="1117">
        <v>46193</v>
      </c>
      <c r="F210" s="1117">
        <v>46196</v>
      </c>
      <c r="G210" s="1117">
        <v>46196</v>
      </c>
      <c r="H210" s="1153">
        <f t="shared" ref="H210:H211" si="19">G210-E210</f>
        <v>3</v>
      </c>
      <c r="I210" s="637" t="s">
        <v>1846</v>
      </c>
      <c r="J210" s="1153" t="s">
        <v>665</v>
      </c>
      <c r="K210" s="21" t="s">
        <v>1847</v>
      </c>
      <c r="L210" s="1153">
        <v>9649092645</v>
      </c>
      <c r="M210" s="1153" t="s">
        <v>1848</v>
      </c>
      <c r="N210" s="716" t="s">
        <v>658</v>
      </c>
    </row>
    <row r="211" spans="1:14" ht="29.25" customHeight="1">
      <c r="A211" s="700">
        <f t="shared" si="15"/>
        <v>208</v>
      </c>
      <c r="B211" s="1284" t="s">
        <v>599</v>
      </c>
      <c r="C211" s="1227" t="str">
        <f>VLOOKUP(B211,'Location Summary'!$C$4:$D$603,2,FALSE)</f>
        <v>DA+3</v>
      </c>
      <c r="D211" s="1218" t="s">
        <v>1229</v>
      </c>
      <c r="E211" s="1117">
        <v>46193</v>
      </c>
      <c r="F211" s="1117">
        <v>46196</v>
      </c>
      <c r="G211" s="1117">
        <v>46196</v>
      </c>
      <c r="H211" s="1153">
        <f t="shared" si="19"/>
        <v>3</v>
      </c>
      <c r="I211" s="637" t="s">
        <v>1846</v>
      </c>
      <c r="J211" s="1153" t="s">
        <v>665</v>
      </c>
      <c r="K211" s="21" t="s">
        <v>1847</v>
      </c>
      <c r="L211" s="1153">
        <v>9649092645</v>
      </c>
      <c r="M211" s="1153" t="s">
        <v>1848</v>
      </c>
      <c r="N211" s="716" t="s">
        <v>658</v>
      </c>
    </row>
    <row r="212" spans="1:14" ht="29.25" customHeight="1">
      <c r="A212" s="700"/>
      <c r="B212" s="1284"/>
      <c r="C212" s="1227"/>
      <c r="D212" s="1218"/>
      <c r="E212" s="1117"/>
      <c r="F212" s="1117"/>
      <c r="G212" s="1117"/>
      <c r="H212" s="1153"/>
      <c r="I212" s="637"/>
      <c r="J212" s="1153"/>
      <c r="K212" s="21"/>
      <c r="L212" s="1153"/>
      <c r="M212" s="1153"/>
      <c r="N212" s="1153"/>
    </row>
    <row r="1048555" spans="3:3">
      <c r="C1048555" s="702" t="e">
        <f>VLOOKUP(B1048555,'Location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52" t="s">
        <v>1014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</row>
    <row r="2" spans="1:20">
      <c r="A2" s="1076" t="s">
        <v>1579</v>
      </c>
      <c r="B2" s="1076" t="s">
        <v>1580</v>
      </c>
      <c r="C2" s="1076" t="s">
        <v>1581</v>
      </c>
      <c r="D2" s="1076" t="s">
        <v>1582</v>
      </c>
      <c r="E2" s="1076" t="s">
        <v>1583</v>
      </c>
    </row>
    <row r="3" spans="1:20" ht="18" customHeight="1">
      <c r="A3" s="107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4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53" t="s">
        <v>1014</v>
      </c>
      <c r="B1" s="1653"/>
      <c r="C1" s="1653"/>
      <c r="D1" s="1653"/>
      <c r="E1" s="1653"/>
      <c r="F1" s="1653"/>
      <c r="G1" s="1653"/>
      <c r="H1" s="1653"/>
      <c r="I1" s="1653"/>
      <c r="J1" s="1653"/>
      <c r="K1" s="1653"/>
      <c r="L1" s="1653"/>
      <c r="M1" s="1653"/>
      <c r="N1" s="1653"/>
      <c r="O1" s="1653"/>
      <c r="P1" s="1653"/>
      <c r="Q1" s="1653"/>
      <c r="R1" s="1653"/>
      <c r="S1" s="1653"/>
      <c r="T1" s="1653"/>
    </row>
    <row r="2" spans="1:20" ht="43.5">
      <c r="A2" s="1078" t="s">
        <v>1579</v>
      </c>
      <c r="B2" s="1079" t="s">
        <v>1584</v>
      </c>
      <c r="C2" s="1079" t="s">
        <v>1585</v>
      </c>
      <c r="D2" s="1079" t="s">
        <v>1586</v>
      </c>
      <c r="E2" s="1079" t="s">
        <v>1587</v>
      </c>
    </row>
    <row r="3" spans="1:20">
      <c r="A3" s="107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7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7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7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7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7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7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4" t="s">
        <v>1014</v>
      </c>
      <c r="B1" s="1654"/>
      <c r="C1" s="1654"/>
      <c r="D1" s="1654"/>
      <c r="E1" s="1654"/>
      <c r="F1" s="1654"/>
      <c r="G1" s="1654"/>
      <c r="H1" s="1654"/>
      <c r="I1" s="1654"/>
      <c r="J1" s="1654"/>
      <c r="K1" s="1654"/>
      <c r="L1" s="1654"/>
      <c r="M1" s="1654"/>
      <c r="N1" s="1654"/>
      <c r="O1" s="1654"/>
      <c r="P1" s="1654"/>
      <c r="Q1" s="1654"/>
      <c r="R1" s="1654"/>
      <c r="S1" s="1654"/>
      <c r="T1" s="1654"/>
    </row>
    <row r="2" spans="1:20" ht="22.5" customHeight="1">
      <c r="A2" s="1078" t="s">
        <v>1579</v>
      </c>
      <c r="B2" s="1078" t="s">
        <v>1588</v>
      </c>
      <c r="C2" s="1078" t="s">
        <v>1589</v>
      </c>
      <c r="D2" s="1078" t="s">
        <v>1590</v>
      </c>
      <c r="E2" s="1078" t="s">
        <v>1591</v>
      </c>
    </row>
    <row r="3" spans="1:20">
      <c r="A3" s="1077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7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7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7">
        <v>45597</v>
      </c>
      <c r="B6" s="1080">
        <v>8</v>
      </c>
      <c r="C6" s="29"/>
      <c r="D6" s="81">
        <f t="shared" si="0"/>
        <v>24</v>
      </c>
      <c r="E6" s="122">
        <f>+E5+C6</f>
        <v>0</v>
      </c>
    </row>
    <row r="7" spans="1:20">
      <c r="A7" s="1077">
        <v>45627</v>
      </c>
      <c r="B7" s="1080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7">
        <v>45658</v>
      </c>
      <c r="B8" s="1080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7">
        <v>45689</v>
      </c>
      <c r="B9" s="1080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7">
        <v>45717</v>
      </c>
      <c r="B10" s="1080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7">
        <v>45748</v>
      </c>
      <c r="B11" s="1080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7">
        <v>45778</v>
      </c>
      <c r="B12" s="1080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7">
        <v>45809</v>
      </c>
      <c r="B13" s="1080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7">
        <v>45839</v>
      </c>
      <c r="B14" s="1080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7">
        <v>45870</v>
      </c>
      <c r="B15" s="1080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7">
        <v>45901</v>
      </c>
      <c r="B16" s="1080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7">
        <v>45931</v>
      </c>
      <c r="B17" s="1080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7">
        <v>45962</v>
      </c>
      <c r="B18" s="1080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7">
        <v>45992</v>
      </c>
      <c r="B19" s="1080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7">
        <v>46023</v>
      </c>
      <c r="B20" s="1080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6" t="s">
        <v>1012</v>
      </c>
      <c r="C1" s="1667"/>
      <c r="D1" s="1667"/>
      <c r="E1" s="1667"/>
      <c r="F1" s="1667"/>
      <c r="G1" s="1667"/>
      <c r="H1" s="1667"/>
      <c r="I1" s="1668"/>
      <c r="J1" s="828" t="str">
        <f>TA413_PBNTL!M1</f>
        <v>23.06.2026</v>
      </c>
    </row>
    <row r="2" spans="2:11">
      <c r="B2" s="1669" t="s">
        <v>1759</v>
      </c>
      <c r="C2" s="1670"/>
      <c r="D2" s="1670"/>
      <c r="E2" s="1670"/>
      <c r="F2" s="1670"/>
      <c r="G2" s="1670"/>
      <c r="H2" s="1670"/>
      <c r="I2" s="1671" t="s">
        <v>917</v>
      </c>
      <c r="J2" s="1672"/>
    </row>
    <row r="3" spans="2:11" ht="9.75" customHeight="1" thickBot="1">
      <c r="B3" s="829"/>
      <c r="C3" s="830"/>
      <c r="D3" s="830"/>
      <c r="E3" s="830"/>
      <c r="F3" s="830"/>
      <c r="G3" s="830"/>
      <c r="H3" s="830"/>
      <c r="I3" s="830"/>
      <c r="J3" s="831"/>
    </row>
    <row r="4" spans="2:11" ht="18.75" customHeight="1">
      <c r="B4" s="1673" t="s">
        <v>667</v>
      </c>
      <c r="C4" s="1675" t="s">
        <v>131</v>
      </c>
      <c r="D4" s="1675" t="s">
        <v>274</v>
      </c>
      <c r="E4" s="1677" t="s">
        <v>918</v>
      </c>
      <c r="F4" s="1677" t="s">
        <v>919</v>
      </c>
      <c r="G4" s="1675" t="s">
        <v>1540</v>
      </c>
      <c r="H4" s="1679" t="s">
        <v>920</v>
      </c>
      <c r="I4" s="1680"/>
      <c r="J4" s="825" t="s">
        <v>0</v>
      </c>
    </row>
    <row r="5" spans="2:11">
      <c r="B5" s="1674"/>
      <c r="C5" s="1676"/>
      <c r="D5" s="1676"/>
      <c r="E5" s="1678"/>
      <c r="F5" s="1678"/>
      <c r="G5" s="1676"/>
      <c r="H5" s="826" t="s">
        <v>921</v>
      </c>
      <c r="I5" s="826" t="s">
        <v>813</v>
      </c>
      <c r="J5" s="827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3">
        <v>1</v>
      </c>
      <c r="C7" s="791" t="s">
        <v>503</v>
      </c>
      <c r="D7" s="778" t="s">
        <v>126</v>
      </c>
      <c r="E7" s="779">
        <v>287</v>
      </c>
      <c r="F7" s="779">
        <v>316</v>
      </c>
      <c r="G7" s="779">
        <v>287</v>
      </c>
      <c r="H7" s="779">
        <v>316</v>
      </c>
      <c r="I7" s="780">
        <f>H7/F7</f>
        <v>1</v>
      </c>
      <c r="J7" s="781">
        <f>F7-H7</f>
        <v>0</v>
      </c>
      <c r="K7" s="992"/>
    </row>
    <row r="8" spans="2:11">
      <c r="B8" s="793">
        <v>2</v>
      </c>
      <c r="C8" s="791" t="s">
        <v>224</v>
      </c>
      <c r="D8" s="778" t="s">
        <v>122</v>
      </c>
      <c r="E8" s="779">
        <v>287</v>
      </c>
      <c r="F8" s="779">
        <v>306</v>
      </c>
      <c r="G8" s="779">
        <v>287</v>
      </c>
      <c r="H8" s="779">
        <v>306</v>
      </c>
      <c r="I8" s="780">
        <f t="shared" ref="I8:I15" si="0">H8/F8</f>
        <v>1</v>
      </c>
      <c r="J8" s="781">
        <f>F8-H8</f>
        <v>0</v>
      </c>
    </row>
    <row r="9" spans="2:11">
      <c r="B9" s="793">
        <v>3</v>
      </c>
      <c r="C9" s="791" t="s">
        <v>924</v>
      </c>
      <c r="D9" s="778" t="s">
        <v>159</v>
      </c>
      <c r="E9" s="782">
        <v>4095</v>
      </c>
      <c r="F9" s="782">
        <v>4285.0559999999996</v>
      </c>
      <c r="G9" s="782">
        <v>4095</v>
      </c>
      <c r="H9" s="782">
        <v>4285.0559999999996</v>
      </c>
      <c r="I9" s="780">
        <f t="shared" si="0"/>
        <v>1</v>
      </c>
      <c r="J9" s="781">
        <f t="shared" ref="J9:J15" si="1">F9-H9</f>
        <v>0</v>
      </c>
    </row>
    <row r="10" spans="2:11" ht="15.65" customHeight="1">
      <c r="B10" s="793">
        <v>4</v>
      </c>
      <c r="C10" s="791" t="s">
        <v>937</v>
      </c>
      <c r="D10" s="778" t="s">
        <v>813</v>
      </c>
      <c r="E10" s="780">
        <v>1</v>
      </c>
      <c r="F10" s="780">
        <v>1</v>
      </c>
      <c r="G10" s="780">
        <v>1</v>
      </c>
      <c r="H10" s="783">
        <v>1</v>
      </c>
      <c r="I10" s="780">
        <f t="shared" si="0"/>
        <v>1</v>
      </c>
      <c r="J10" s="781">
        <f t="shared" si="1"/>
        <v>0</v>
      </c>
    </row>
    <row r="11" spans="2:11">
      <c r="B11" s="793">
        <v>5</v>
      </c>
      <c r="C11" s="791" t="s">
        <v>925</v>
      </c>
      <c r="D11" s="778" t="s">
        <v>159</v>
      </c>
      <c r="E11" s="782">
        <v>114</v>
      </c>
      <c r="F11" s="782">
        <v>121.471</v>
      </c>
      <c r="G11" s="784">
        <v>1</v>
      </c>
      <c r="H11" s="785">
        <v>121.471</v>
      </c>
      <c r="I11" s="780">
        <f t="shared" si="0"/>
        <v>1</v>
      </c>
      <c r="J11" s="781">
        <f t="shared" si="1"/>
        <v>0</v>
      </c>
    </row>
    <row r="12" spans="2:11">
      <c r="B12" s="793">
        <v>6</v>
      </c>
      <c r="C12" s="791" t="s">
        <v>133</v>
      </c>
      <c r="D12" s="719" t="s">
        <v>813</v>
      </c>
      <c r="E12" s="780">
        <v>1</v>
      </c>
      <c r="F12" s="780">
        <v>1</v>
      </c>
      <c r="G12" s="784">
        <v>1</v>
      </c>
      <c r="H12" s="784">
        <v>1</v>
      </c>
      <c r="I12" s="780">
        <f t="shared" si="0"/>
        <v>1</v>
      </c>
      <c r="J12" s="781">
        <f t="shared" si="1"/>
        <v>0</v>
      </c>
    </row>
    <row r="13" spans="2:11">
      <c r="B13" s="793">
        <v>7</v>
      </c>
      <c r="C13" s="791" t="s">
        <v>101</v>
      </c>
      <c r="D13" s="778" t="s">
        <v>122</v>
      </c>
      <c r="E13" s="782">
        <v>10480</v>
      </c>
      <c r="F13" s="782">
        <v>11844</v>
      </c>
      <c r="G13" s="782">
        <v>10480</v>
      </c>
      <c r="H13" s="785">
        <v>11844</v>
      </c>
      <c r="I13" s="780">
        <f t="shared" si="0"/>
        <v>1</v>
      </c>
      <c r="J13" s="781">
        <f t="shared" si="1"/>
        <v>0</v>
      </c>
      <c r="K13" s="992"/>
    </row>
    <row r="14" spans="2:11">
      <c r="B14" s="793">
        <v>8</v>
      </c>
      <c r="C14" s="791" t="s">
        <v>926</v>
      </c>
      <c r="D14" s="778" t="s">
        <v>159</v>
      </c>
      <c r="E14" s="786">
        <v>118.557</v>
      </c>
      <c r="F14" s="786">
        <v>123.542</v>
      </c>
      <c r="G14" s="787">
        <v>1</v>
      </c>
      <c r="H14" s="956">
        <f>80+37.33</f>
        <v>117.33</v>
      </c>
      <c r="I14" s="780">
        <f t="shared" si="0"/>
        <v>0.94971750497806406</v>
      </c>
      <c r="J14" s="781">
        <f t="shared" si="1"/>
        <v>6.2120000000000033</v>
      </c>
    </row>
    <row r="15" spans="2:11" ht="15" thickBot="1">
      <c r="B15" s="794">
        <v>9</v>
      </c>
      <c r="C15" s="792" t="s">
        <v>927</v>
      </c>
      <c r="D15" s="788" t="s">
        <v>813</v>
      </c>
      <c r="E15" s="789">
        <v>1</v>
      </c>
      <c r="F15" s="789">
        <v>1</v>
      </c>
      <c r="G15" s="790">
        <v>1</v>
      </c>
      <c r="H15" s="790">
        <v>1</v>
      </c>
      <c r="I15" s="780">
        <f t="shared" si="0"/>
        <v>1</v>
      </c>
      <c r="J15" s="781">
        <f t="shared" si="1"/>
        <v>0</v>
      </c>
    </row>
    <row r="16" spans="2:11" ht="19" thickBot="1">
      <c r="B16" s="1663" t="s">
        <v>1013</v>
      </c>
      <c r="C16" s="1664"/>
      <c r="D16" s="1664"/>
      <c r="E16" s="1664"/>
      <c r="F16" s="1664"/>
      <c r="G16" s="1664"/>
      <c r="H16" s="1664"/>
      <c r="I16" s="1664"/>
      <c r="J16" s="1665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5" t="s">
        <v>922</v>
      </c>
      <c r="C19" s="796" t="s">
        <v>932</v>
      </c>
      <c r="D19" s="797"/>
      <c r="E19" s="798"/>
      <c r="F19" s="799"/>
      <c r="G19" s="800"/>
      <c r="H19" s="801"/>
      <c r="I19" s="802"/>
      <c r="J19" s="803"/>
    </row>
    <row r="20" spans="2:11">
      <c r="B20" s="804" t="s">
        <v>933</v>
      </c>
      <c r="C20" s="805" t="s">
        <v>855</v>
      </c>
      <c r="D20" s="806"/>
      <c r="E20" s="807"/>
      <c r="F20" s="807"/>
      <c r="G20" s="807"/>
      <c r="H20" s="807"/>
      <c r="I20" s="808"/>
      <c r="J20" s="809"/>
    </row>
    <row r="21" spans="2:11">
      <c r="B21" s="810">
        <v>1</v>
      </c>
      <c r="C21" s="811" t="s">
        <v>951</v>
      </c>
      <c r="D21" s="806" t="s">
        <v>934</v>
      </c>
      <c r="E21" s="812">
        <v>241</v>
      </c>
      <c r="F21" s="813">
        <v>246</v>
      </c>
      <c r="G21" s="813">
        <v>246</v>
      </c>
      <c r="H21" s="814">
        <f>F21-G21</f>
        <v>0</v>
      </c>
      <c r="I21" s="815">
        <f>G21/F21</f>
        <v>1</v>
      </c>
      <c r="J21" s="816"/>
    </row>
    <row r="22" spans="2:11">
      <c r="B22" s="810">
        <v>2</v>
      </c>
      <c r="C22" s="811" t="s">
        <v>1154</v>
      </c>
      <c r="D22" s="806" t="s">
        <v>934</v>
      </c>
      <c r="E22" s="817">
        <v>26</v>
      </c>
      <c r="F22" s="813">
        <v>27</v>
      </c>
      <c r="G22" s="813">
        <f>26+1</f>
        <v>27</v>
      </c>
      <c r="H22" s="814">
        <f t="shared" ref="H22:H31" si="2">F22-G22</f>
        <v>0</v>
      </c>
      <c r="I22" s="815">
        <f t="shared" ref="I22:I31" si="3">G22/F22</f>
        <v>1</v>
      </c>
      <c r="J22" s="816"/>
      <c r="K22" s="465">
        <f>241-233</f>
        <v>8</v>
      </c>
    </row>
    <row r="23" spans="2:11">
      <c r="B23" s="810">
        <v>3</v>
      </c>
      <c r="C23" s="811" t="s">
        <v>1155</v>
      </c>
      <c r="D23" s="806" t="s">
        <v>934</v>
      </c>
      <c r="E23" s="817">
        <v>3</v>
      </c>
      <c r="F23" s="813">
        <v>4</v>
      </c>
      <c r="G23" s="813">
        <f>3+1</f>
        <v>4</v>
      </c>
      <c r="H23" s="814">
        <f t="shared" si="2"/>
        <v>0</v>
      </c>
      <c r="I23" s="815">
        <f t="shared" si="3"/>
        <v>1</v>
      </c>
      <c r="J23" s="816"/>
    </row>
    <row r="24" spans="2:11">
      <c r="B24" s="810">
        <v>4</v>
      </c>
      <c r="C24" s="811" t="s">
        <v>1156</v>
      </c>
      <c r="D24" s="806" t="s">
        <v>934</v>
      </c>
      <c r="E24" s="817">
        <v>10</v>
      </c>
      <c r="F24" s="813">
        <f>10+2</f>
        <v>12</v>
      </c>
      <c r="G24" s="813">
        <f>10+2</f>
        <v>12</v>
      </c>
      <c r="H24" s="814">
        <f t="shared" si="2"/>
        <v>0</v>
      </c>
      <c r="I24" s="815">
        <f t="shared" si="3"/>
        <v>1</v>
      </c>
      <c r="J24" s="816"/>
    </row>
    <row r="25" spans="2:11">
      <c r="B25" s="810">
        <v>5</v>
      </c>
      <c r="C25" s="811" t="s">
        <v>1157</v>
      </c>
      <c r="D25" s="806" t="s">
        <v>934</v>
      </c>
      <c r="E25" s="817">
        <v>2</v>
      </c>
      <c r="F25" s="813">
        <v>2</v>
      </c>
      <c r="G25" s="813">
        <v>2</v>
      </c>
      <c r="H25" s="814">
        <f t="shared" si="2"/>
        <v>0</v>
      </c>
      <c r="I25" s="815">
        <f t="shared" si="3"/>
        <v>1</v>
      </c>
      <c r="J25" s="816"/>
    </row>
    <row r="26" spans="2:11">
      <c r="B26" s="810">
        <v>6</v>
      </c>
      <c r="C26" s="811" t="s">
        <v>1158</v>
      </c>
      <c r="D26" s="806" t="s">
        <v>934</v>
      </c>
      <c r="E26" s="817">
        <v>4</v>
      </c>
      <c r="F26" s="813">
        <v>3</v>
      </c>
      <c r="G26" s="813">
        <v>3</v>
      </c>
      <c r="H26" s="814">
        <f t="shared" si="2"/>
        <v>0</v>
      </c>
      <c r="I26" s="815">
        <f t="shared" si="3"/>
        <v>1</v>
      </c>
      <c r="J26" s="816"/>
    </row>
    <row r="27" spans="2:11">
      <c r="B27" s="810">
        <v>7</v>
      </c>
      <c r="C27" s="811" t="s">
        <v>1159</v>
      </c>
      <c r="D27" s="806" t="s">
        <v>934</v>
      </c>
      <c r="E27" s="817">
        <v>1</v>
      </c>
      <c r="F27" s="813">
        <f>1+1</f>
        <v>2</v>
      </c>
      <c r="G27" s="813">
        <f>1+1</f>
        <v>2</v>
      </c>
      <c r="H27" s="814">
        <f t="shared" si="2"/>
        <v>0</v>
      </c>
      <c r="I27" s="815">
        <f t="shared" si="3"/>
        <v>1</v>
      </c>
      <c r="J27" s="816"/>
    </row>
    <row r="28" spans="2:11">
      <c r="B28" s="810">
        <v>8</v>
      </c>
      <c r="C28" s="811" t="s">
        <v>1151</v>
      </c>
      <c r="D28" s="806" t="s">
        <v>934</v>
      </c>
      <c r="E28" s="812">
        <v>2</v>
      </c>
      <c r="F28" s="813">
        <v>3</v>
      </c>
      <c r="G28" s="813">
        <v>3</v>
      </c>
      <c r="H28" s="814">
        <f t="shared" si="2"/>
        <v>0</v>
      </c>
      <c r="I28" s="815">
        <f t="shared" si="3"/>
        <v>1</v>
      </c>
      <c r="J28" s="816"/>
    </row>
    <row r="29" spans="2:11">
      <c r="B29" s="818">
        <v>9</v>
      </c>
      <c r="C29" s="811" t="s">
        <v>1152</v>
      </c>
      <c r="D29" s="806" t="s">
        <v>934</v>
      </c>
      <c r="E29" s="819">
        <v>4</v>
      </c>
      <c r="F29" s="820">
        <v>4</v>
      </c>
      <c r="G29" s="820">
        <v>4</v>
      </c>
      <c r="H29" s="821">
        <f t="shared" si="2"/>
        <v>0</v>
      </c>
      <c r="I29" s="822">
        <f t="shared" si="3"/>
        <v>1</v>
      </c>
      <c r="J29" s="823"/>
    </row>
    <row r="30" spans="2:11">
      <c r="B30" s="818">
        <v>10</v>
      </c>
      <c r="C30" s="824" t="s">
        <v>1153</v>
      </c>
      <c r="D30" s="806" t="s">
        <v>934</v>
      </c>
      <c r="E30" s="819">
        <v>4</v>
      </c>
      <c r="F30" s="820">
        <v>4</v>
      </c>
      <c r="G30" s="820">
        <v>4</v>
      </c>
      <c r="H30" s="821">
        <f t="shared" si="2"/>
        <v>0</v>
      </c>
      <c r="I30" s="822">
        <f t="shared" si="3"/>
        <v>1</v>
      </c>
      <c r="J30" s="823"/>
    </row>
    <row r="31" spans="2:11">
      <c r="B31" s="818">
        <v>11</v>
      </c>
      <c r="C31" s="824" t="s">
        <v>1200</v>
      </c>
      <c r="D31" s="806" t="s">
        <v>934</v>
      </c>
      <c r="E31" s="819">
        <v>2</v>
      </c>
      <c r="F31" s="820">
        <v>2</v>
      </c>
      <c r="G31" s="820">
        <v>2</v>
      </c>
      <c r="H31" s="821">
        <f t="shared" si="2"/>
        <v>0</v>
      </c>
      <c r="I31" s="822">
        <f t="shared" si="3"/>
        <v>1</v>
      </c>
      <c r="J31" s="823"/>
    </row>
    <row r="32" spans="2:11">
      <c r="B32" s="972"/>
      <c r="C32" s="973" t="s">
        <v>225</v>
      </c>
      <c r="D32" s="806"/>
      <c r="E32" s="969">
        <f>SUM(E21:E31)</f>
        <v>299</v>
      </c>
      <c r="F32" s="969">
        <f>SUM(F21:F31)</f>
        <v>309</v>
      </c>
      <c r="G32" s="969">
        <f>SUM(G21:G31)</f>
        <v>309</v>
      </c>
      <c r="H32" s="969">
        <f>SUM(H21:H31)</f>
        <v>0</v>
      </c>
      <c r="I32" s="969"/>
      <c r="J32" s="814"/>
    </row>
    <row r="33" spans="2:10" hidden="1">
      <c r="B33" s="970" t="s">
        <v>931</v>
      </c>
      <c r="C33" s="971" t="s">
        <v>936</v>
      </c>
      <c r="D33" s="966"/>
      <c r="E33" s="967"/>
      <c r="F33" s="967"/>
      <c r="G33" s="967"/>
      <c r="H33" s="967"/>
      <c r="I33" s="967"/>
      <c r="J33" s="968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55">
        <v>241</v>
      </c>
      <c r="F35" s="490">
        <v>12</v>
      </c>
      <c r="G35" s="699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56"/>
      <c r="F36" s="490">
        <v>12</v>
      </c>
      <c r="G36" s="699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56"/>
      <c r="F37" s="490">
        <v>33</v>
      </c>
      <c r="G37" s="698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56"/>
      <c r="F38" s="490">
        <v>24</v>
      </c>
      <c r="G38" s="698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56"/>
      <c r="F39" s="494">
        <v>70</v>
      </c>
      <c r="G39" s="698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56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56"/>
      <c r="F41" s="494">
        <v>47</v>
      </c>
      <c r="G41" s="698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57"/>
      <c r="F42" s="494">
        <v>47</v>
      </c>
      <c r="G42" s="698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58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59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59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59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59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59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59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59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59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59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60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61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61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61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61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61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61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61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61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61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61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62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60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61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61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61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61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61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61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61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61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61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61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61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61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61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61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62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82" t="s">
        <v>120</v>
      </c>
      <c r="B1" s="1683"/>
      <c r="C1" s="1683"/>
      <c r="D1" s="1683"/>
      <c r="E1" s="1683"/>
      <c r="F1" s="1683"/>
      <c r="G1" s="1683"/>
      <c r="H1" s="1683"/>
      <c r="I1" s="1683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82" t="s">
        <v>144</v>
      </c>
      <c r="B3" s="1683"/>
      <c r="C3" s="1683"/>
      <c r="D3" s="1683"/>
      <c r="E3" s="1683"/>
      <c r="F3" s="1683"/>
      <c r="G3" s="1683"/>
      <c r="H3" s="1683"/>
      <c r="I3" s="1683"/>
    </row>
    <row r="4" spans="1:15" ht="15.5">
      <c r="A4" s="1616"/>
      <c r="B4" s="1616"/>
      <c r="C4" s="1616"/>
      <c r="D4" s="1616"/>
      <c r="E4" s="1616"/>
      <c r="F4" s="1616"/>
      <c r="G4" s="1616"/>
      <c r="H4" s="1681"/>
      <c r="I4" s="1681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4">
        <v>4285</v>
      </c>
      <c r="G9" s="1070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7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0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0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0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0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0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0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0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0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0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0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7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5">
        <f>896+37</f>
        <v>933</v>
      </c>
      <c r="G28" s="1070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0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0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0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0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0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0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0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0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0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0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0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0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0">
        <f t="shared" si="2"/>
        <v>4</v>
      </c>
      <c r="H42" s="125" t="s">
        <v>341</v>
      </c>
      <c r="I42" s="10"/>
    </row>
    <row r="43" spans="1:13" ht="15.5">
      <c r="A43" s="1042" t="s">
        <v>141</v>
      </c>
      <c r="B43" s="1043" t="s">
        <v>338</v>
      </c>
      <c r="C43" s="1042" t="s">
        <v>127</v>
      </c>
      <c r="D43" s="1042">
        <v>9</v>
      </c>
      <c r="E43" s="1042">
        <v>0</v>
      </c>
      <c r="F43" s="1040"/>
      <c r="G43" s="1071">
        <f t="shared" si="2"/>
        <v>0</v>
      </c>
      <c r="H43" s="1044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4" t="s">
        <v>1518</v>
      </c>
      <c r="I45" s="10"/>
    </row>
    <row r="46" spans="1:13" ht="15.5">
      <c r="A46" s="3" t="s">
        <v>333</v>
      </c>
      <c r="B46" s="612" t="s">
        <v>1509</v>
      </c>
      <c r="C46" s="104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4" t="s">
        <v>1518</v>
      </c>
      <c r="I46" s="10"/>
    </row>
    <row r="47" spans="1:13" ht="15.5">
      <c r="A47" s="3" t="s">
        <v>335</v>
      </c>
      <c r="B47" s="612" t="s">
        <v>1519</v>
      </c>
      <c r="C47" s="104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4" t="s">
        <v>1518</v>
      </c>
      <c r="I47" s="10"/>
    </row>
    <row r="48" spans="1:13" ht="15.5">
      <c r="A48" s="3" t="s">
        <v>138</v>
      </c>
      <c r="B48" s="612" t="s">
        <v>1510</v>
      </c>
      <c r="C48" s="104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4" t="s">
        <v>1518</v>
      </c>
      <c r="I48" s="10"/>
    </row>
    <row r="49" spans="1:9" ht="15.5">
      <c r="A49" s="3" t="s">
        <v>139</v>
      </c>
      <c r="B49" s="612" t="s">
        <v>1511</v>
      </c>
      <c r="C49" s="104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4" t="s">
        <v>1518</v>
      </c>
      <c r="I49" s="10"/>
    </row>
    <row r="50" spans="1:9" ht="15.5">
      <c r="A50" s="3" t="s">
        <v>140</v>
      </c>
      <c r="B50" s="612" t="s">
        <v>1512</v>
      </c>
      <c r="C50" s="104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4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4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4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4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693" t="s">
        <v>1360</v>
      </c>
      <c r="B1" s="1694"/>
      <c r="C1" s="1694"/>
      <c r="D1" s="1694"/>
      <c r="E1" s="1694"/>
      <c r="F1" s="1694"/>
      <c r="G1" s="1695"/>
      <c r="H1" s="1690"/>
      <c r="I1" s="1686" t="s">
        <v>1361</v>
      </c>
      <c r="J1" s="1687"/>
      <c r="K1" s="1687"/>
      <c r="L1" s="1687"/>
      <c r="M1" s="1687"/>
      <c r="N1" s="1687"/>
      <c r="O1" s="1687"/>
      <c r="P1" s="1687"/>
    </row>
    <row r="2" spans="1:16" s="136" customFormat="1" ht="29.25" customHeight="1" thickBot="1">
      <c r="A2" s="1698" t="s">
        <v>91</v>
      </c>
      <c r="B2" s="872" t="s">
        <v>653</v>
      </c>
      <c r="C2" s="873" t="s">
        <v>486</v>
      </c>
      <c r="E2" s="1702" t="s">
        <v>986</v>
      </c>
      <c r="F2" s="1702"/>
      <c r="G2" s="1703"/>
      <c r="H2" s="1691"/>
      <c r="I2" s="1698" t="s">
        <v>91</v>
      </c>
      <c r="J2" s="872" t="s">
        <v>653</v>
      </c>
      <c r="K2" s="873" t="s">
        <v>486</v>
      </c>
      <c r="L2" s="910"/>
      <c r="M2" s="1222" t="s">
        <v>986</v>
      </c>
      <c r="N2" s="1222"/>
      <c r="O2" s="1222"/>
      <c r="P2" s="1222"/>
    </row>
    <row r="3" spans="1:16" s="136" customFormat="1" ht="42" customHeight="1" thickBot="1">
      <c r="A3" s="1699"/>
      <c r="B3" s="879" t="s">
        <v>523</v>
      </c>
      <c r="C3" s="880" t="s">
        <v>487</v>
      </c>
      <c r="E3" s="908" t="s">
        <v>913</v>
      </c>
      <c r="F3" s="909" t="s">
        <v>1359</v>
      </c>
      <c r="G3" s="917" t="s">
        <v>988</v>
      </c>
      <c r="H3" s="1691"/>
      <c r="I3" s="1700"/>
      <c r="J3" s="399" t="s">
        <v>523</v>
      </c>
      <c r="K3" s="874" t="s">
        <v>487</v>
      </c>
      <c r="M3" s="943" t="s">
        <v>913</v>
      </c>
      <c r="N3" s="943" t="s">
        <v>1359</v>
      </c>
      <c r="O3" s="1207" t="s">
        <v>1675</v>
      </c>
      <c r="P3" s="1207" t="s">
        <v>1676</v>
      </c>
    </row>
    <row r="4" spans="1:16" s="136" customFormat="1" ht="18.5">
      <c r="A4" s="881">
        <v>0</v>
      </c>
      <c r="B4" s="882" t="s">
        <v>244</v>
      </c>
      <c r="C4" s="883" t="s">
        <v>244</v>
      </c>
      <c r="E4" s="876" t="s">
        <v>3</v>
      </c>
      <c r="F4" s="871">
        <f>COUNTIF('Tower Abstarct '!$D$5:D303,E4)</f>
        <v>30</v>
      </c>
      <c r="G4" s="1701">
        <v>241</v>
      </c>
      <c r="H4" s="1691"/>
      <c r="I4" s="891">
        <v>0</v>
      </c>
      <c r="J4" s="407" t="s">
        <v>1162</v>
      </c>
      <c r="K4" s="892" t="s">
        <v>244</v>
      </c>
      <c r="M4" s="407" t="s">
        <v>3</v>
      </c>
      <c r="N4" s="871">
        <f t="shared" ref="N4:N33" si="0">COUNTIF($K$4:$K$310,M4)</f>
        <v>33</v>
      </c>
      <c r="O4" s="1684">
        <v>244</v>
      </c>
      <c r="P4" s="1685">
        <v>246</v>
      </c>
    </row>
    <row r="5" spans="1:16" s="136" customFormat="1" ht="18.75" customHeight="1">
      <c r="A5" s="884">
        <v>1</v>
      </c>
      <c r="B5" s="756" t="s">
        <v>268</v>
      </c>
      <c r="C5" s="885" t="s">
        <v>188</v>
      </c>
      <c r="E5" s="876" t="s">
        <v>170</v>
      </c>
      <c r="F5" s="871">
        <f>COUNTIF('Tower Abstarct '!$D$5:D304,E5)</f>
        <v>24</v>
      </c>
      <c r="G5" s="1701"/>
      <c r="H5" s="1691"/>
      <c r="I5" s="891">
        <f>SUBTOTAL(103,$J$5:J5)</f>
        <v>1</v>
      </c>
      <c r="J5" s="407" t="s">
        <v>268</v>
      </c>
      <c r="K5" s="893" t="s">
        <v>188</v>
      </c>
      <c r="M5" s="407" t="s">
        <v>154</v>
      </c>
      <c r="N5" s="871">
        <f t="shared" si="0"/>
        <v>12</v>
      </c>
      <c r="O5" s="1684"/>
      <c r="P5" s="1685"/>
    </row>
    <row r="6" spans="1:16" s="136" customFormat="1" ht="18.75" customHeight="1">
      <c r="A6" s="884">
        <v>2</v>
      </c>
      <c r="B6" s="756" t="s">
        <v>269</v>
      </c>
      <c r="C6" s="885" t="s">
        <v>178</v>
      </c>
      <c r="E6" s="876" t="s">
        <v>2</v>
      </c>
      <c r="F6" s="871">
        <f>COUNTIF('Tower Abstarct '!$D$5:D305,E6)</f>
        <v>66</v>
      </c>
      <c r="G6" s="1701"/>
      <c r="H6" s="1691"/>
      <c r="I6" s="891">
        <f>SUBTOTAL(103,$J$5:J6)</f>
        <v>2</v>
      </c>
      <c r="J6" s="750" t="s">
        <v>1250</v>
      </c>
      <c r="K6" s="893" t="s">
        <v>178</v>
      </c>
      <c r="M6" s="1220" t="s">
        <v>4</v>
      </c>
      <c r="N6" s="1221">
        <f t="shared" si="0"/>
        <v>12</v>
      </c>
      <c r="O6" s="1684"/>
      <c r="P6" s="1685"/>
    </row>
    <row r="7" spans="1:16" s="136" customFormat="1" ht="18.75" customHeight="1">
      <c r="A7" s="884">
        <v>3</v>
      </c>
      <c r="B7" s="756" t="s">
        <v>270</v>
      </c>
      <c r="C7" s="886" t="s">
        <v>184</v>
      </c>
      <c r="E7" s="876" t="s">
        <v>989</v>
      </c>
      <c r="F7" s="871">
        <f>COUNTIF('Tower Abstarct '!$D$5:D306,E7)</f>
        <v>1</v>
      </c>
      <c r="G7" s="1701"/>
      <c r="H7" s="1691"/>
      <c r="I7" s="891">
        <f>SUBTOTAL(103,$J$5:J7)</f>
        <v>3</v>
      </c>
      <c r="J7" s="407" t="s">
        <v>1252</v>
      </c>
      <c r="K7" s="892" t="s">
        <v>3</v>
      </c>
      <c r="M7" s="407" t="s">
        <v>170</v>
      </c>
      <c r="N7" s="869">
        <f t="shared" si="0"/>
        <v>24</v>
      </c>
      <c r="O7" s="1684"/>
      <c r="P7" s="1685"/>
    </row>
    <row r="8" spans="1:16" s="136" customFormat="1" ht="18.75" customHeight="1">
      <c r="A8" s="884">
        <v>4</v>
      </c>
      <c r="B8" s="756" t="s">
        <v>528</v>
      </c>
      <c r="C8" s="886" t="s">
        <v>2</v>
      </c>
      <c r="E8" s="876" t="s">
        <v>79</v>
      </c>
      <c r="F8" s="871">
        <f>COUNTIF('Tower Abstarct '!$D$5:D306,E8)</f>
        <v>49</v>
      </c>
      <c r="G8" s="1701"/>
      <c r="H8" s="1691"/>
      <c r="I8" s="891">
        <f>SUBTOTAL(103,$J$5:J8)</f>
        <v>4</v>
      </c>
      <c r="J8" s="407" t="s">
        <v>1253</v>
      </c>
      <c r="K8" s="892" t="s">
        <v>2</v>
      </c>
      <c r="M8" s="407" t="s">
        <v>2</v>
      </c>
      <c r="N8" s="869">
        <f t="shared" si="0"/>
        <v>69</v>
      </c>
      <c r="O8" s="1684"/>
      <c r="P8" s="1685"/>
    </row>
    <row r="9" spans="1:16" s="136" customFormat="1" ht="18.75" customHeight="1">
      <c r="A9" s="884">
        <v>5</v>
      </c>
      <c r="B9" s="756" t="s">
        <v>529</v>
      </c>
      <c r="C9" s="886" t="s">
        <v>79</v>
      </c>
      <c r="E9" s="876" t="s">
        <v>49</v>
      </c>
      <c r="F9" s="871">
        <f>COUNTIF('Tower Abstarct '!$D$5:D307,E9)</f>
        <v>47</v>
      </c>
      <c r="G9" s="1701"/>
      <c r="H9" s="1691"/>
      <c r="I9" s="891">
        <f>SUBTOTAL(103,$J$5:J9)</f>
        <v>5</v>
      </c>
      <c r="J9" s="407" t="s">
        <v>1254</v>
      </c>
      <c r="K9" s="892" t="s">
        <v>2</v>
      </c>
      <c r="M9" s="407" t="s">
        <v>989</v>
      </c>
      <c r="N9" s="869">
        <f t="shared" si="0"/>
        <v>1</v>
      </c>
      <c r="O9" s="1684"/>
      <c r="P9" s="1685"/>
    </row>
    <row r="10" spans="1:16" s="136" customFormat="1" ht="18.75" customHeight="1">
      <c r="A10" s="884">
        <v>6</v>
      </c>
      <c r="B10" s="756" t="s">
        <v>530</v>
      </c>
      <c r="C10" s="886" t="s">
        <v>2</v>
      </c>
      <c r="E10" s="876" t="s">
        <v>154</v>
      </c>
      <c r="F10" s="871">
        <f>COUNTIF('Tower Abstarct '!$D$5:D308,E10)</f>
        <v>12</v>
      </c>
      <c r="G10" s="1701"/>
      <c r="H10" s="1691"/>
      <c r="I10" s="891">
        <f>SUBTOTAL(103,$J$5:J10)</f>
        <v>6</v>
      </c>
      <c r="J10" s="407" t="s">
        <v>1255</v>
      </c>
      <c r="K10" s="892" t="s">
        <v>2</v>
      </c>
      <c r="M10" s="407" t="s">
        <v>79</v>
      </c>
      <c r="N10" s="869">
        <f t="shared" si="0"/>
        <v>47</v>
      </c>
      <c r="O10" s="1684"/>
      <c r="P10" s="1685"/>
    </row>
    <row r="11" spans="1:16" s="136" customFormat="1" ht="18.75" customHeight="1">
      <c r="A11" s="884">
        <v>7</v>
      </c>
      <c r="B11" s="756" t="s">
        <v>531</v>
      </c>
      <c r="C11" s="886" t="s">
        <v>79</v>
      </c>
      <c r="E11" s="876" t="s">
        <v>4</v>
      </c>
      <c r="F11" s="871">
        <f>COUNTIF('Tower Abstarct '!$D$5:D309,E11)</f>
        <v>12</v>
      </c>
      <c r="G11" s="1701"/>
      <c r="H11" s="1691"/>
      <c r="I11" s="891">
        <f>SUBTOTAL(103,$J$5:J11)</f>
        <v>7</v>
      </c>
      <c r="J11" s="407" t="s">
        <v>1256</v>
      </c>
      <c r="K11" s="892" t="s">
        <v>2</v>
      </c>
      <c r="M11" s="407" t="s">
        <v>49</v>
      </c>
      <c r="N11" s="869">
        <f t="shared" si="0"/>
        <v>46</v>
      </c>
      <c r="O11" s="1684"/>
      <c r="P11" s="1685"/>
    </row>
    <row r="12" spans="1:16" s="136" customFormat="1" ht="18.75" customHeight="1">
      <c r="A12" s="884">
        <v>8</v>
      </c>
      <c r="B12" s="756" t="s">
        <v>532</v>
      </c>
      <c r="C12" s="886" t="s">
        <v>2</v>
      </c>
      <c r="E12" s="900" t="s">
        <v>197</v>
      </c>
      <c r="F12" s="901">
        <f>COUNTIF('Tower Abstarct '!$D$5:D310,E12)</f>
        <v>7</v>
      </c>
      <c r="G12" s="1701">
        <v>29</v>
      </c>
      <c r="H12" s="1691"/>
      <c r="I12" s="891">
        <f>SUBTOTAL(103,$J$5:J12)</f>
        <v>8</v>
      </c>
      <c r="J12" s="407" t="s">
        <v>1257</v>
      </c>
      <c r="K12" s="892" t="s">
        <v>79</v>
      </c>
      <c r="M12" s="407" t="s">
        <v>197</v>
      </c>
      <c r="N12" s="869">
        <f t="shared" si="0"/>
        <v>7</v>
      </c>
      <c r="O12" s="1688">
        <v>31</v>
      </c>
      <c r="P12" s="1685">
        <v>31</v>
      </c>
    </row>
    <row r="13" spans="1:16" s="136" customFormat="1" ht="18.75" customHeight="1">
      <c r="A13" s="884">
        <v>9</v>
      </c>
      <c r="B13" s="756" t="s">
        <v>533</v>
      </c>
      <c r="C13" s="886" t="s">
        <v>2</v>
      </c>
      <c r="E13" s="900" t="s">
        <v>226</v>
      </c>
      <c r="F13" s="901">
        <f>COUNTIF('Tower Abstarct '!$D$5:D312,E13)</f>
        <v>2</v>
      </c>
      <c r="G13" s="1701"/>
      <c r="H13" s="1691"/>
      <c r="I13" s="891">
        <f>SUBTOTAL(103,$J$5:J13)</f>
        <v>9</v>
      </c>
      <c r="J13" s="407" t="s">
        <v>1258</v>
      </c>
      <c r="K13" s="892" t="s">
        <v>183</v>
      </c>
      <c r="M13" s="407" t="s">
        <v>226</v>
      </c>
      <c r="N13" s="869">
        <f t="shared" si="0"/>
        <v>2</v>
      </c>
      <c r="O13" s="1688"/>
      <c r="P13" s="1685"/>
    </row>
    <row r="14" spans="1:16" s="136" customFormat="1" ht="18.75" customHeight="1">
      <c r="A14" s="884">
        <v>10</v>
      </c>
      <c r="B14" s="756" t="s">
        <v>534</v>
      </c>
      <c r="C14" s="886" t="s">
        <v>2</v>
      </c>
      <c r="E14" s="900" t="s">
        <v>227</v>
      </c>
      <c r="F14" s="901">
        <f>COUNTIF('Tower Abstarct '!$D$5:D313,E14)</f>
        <v>6</v>
      </c>
      <c r="G14" s="1701"/>
      <c r="H14" s="1691"/>
      <c r="I14" s="891">
        <f>SUBTOTAL(103,$J$5:J14)</f>
        <v>10</v>
      </c>
      <c r="J14" s="407" t="s">
        <v>1259</v>
      </c>
      <c r="K14" s="892" t="s">
        <v>2</v>
      </c>
      <c r="M14" s="407" t="s">
        <v>227</v>
      </c>
      <c r="N14" s="869">
        <f t="shared" si="0"/>
        <v>6</v>
      </c>
      <c r="O14" s="1688"/>
      <c r="P14" s="1685"/>
    </row>
    <row r="15" spans="1:16" s="136" customFormat="1" ht="18.75" customHeight="1">
      <c r="A15" s="884">
        <v>11</v>
      </c>
      <c r="B15" s="756" t="s">
        <v>535</v>
      </c>
      <c r="C15" s="886" t="s">
        <v>3</v>
      </c>
      <c r="E15" s="900" t="s">
        <v>211</v>
      </c>
      <c r="F15" s="901">
        <f>COUNTIF('Tower Abstarct '!$D$5:D314,E15)</f>
        <v>11</v>
      </c>
      <c r="G15" s="1701"/>
      <c r="H15" s="1691"/>
      <c r="I15" s="891">
        <f>SUBTOTAL(103,$J$5:J15)</f>
        <v>11</v>
      </c>
      <c r="J15" s="407" t="s">
        <v>1260</v>
      </c>
      <c r="K15" s="892" t="s">
        <v>2</v>
      </c>
      <c r="M15" s="407" t="s">
        <v>211</v>
      </c>
      <c r="N15" s="869">
        <f t="shared" si="0"/>
        <v>12</v>
      </c>
      <c r="O15" s="1688"/>
      <c r="P15" s="1685"/>
    </row>
    <row r="16" spans="1:16" s="136" customFormat="1" ht="18.75" customHeight="1">
      <c r="A16" s="884">
        <v>12</v>
      </c>
      <c r="B16" s="756" t="s">
        <v>536</v>
      </c>
      <c r="C16" s="886" t="s">
        <v>3</v>
      </c>
      <c r="E16" s="900" t="s">
        <v>403</v>
      </c>
      <c r="F16" s="901">
        <f>COUNTIF('Tower Abstarct '!$D$5:D311,E16)</f>
        <v>3</v>
      </c>
      <c r="G16" s="1701"/>
      <c r="H16" s="1691"/>
      <c r="I16" s="891">
        <f>SUBTOTAL(103,$J$5:J16)</f>
        <v>12</v>
      </c>
      <c r="J16" s="407" t="s">
        <v>1261</v>
      </c>
      <c r="K16" s="892" t="s">
        <v>3</v>
      </c>
      <c r="M16" s="407" t="s">
        <v>403</v>
      </c>
      <c r="N16" s="869">
        <f t="shared" si="0"/>
        <v>4</v>
      </c>
      <c r="O16" s="1688"/>
      <c r="P16" s="1685"/>
    </row>
    <row r="17" spans="1:16" s="136" customFormat="1" ht="18.75" customHeight="1">
      <c r="A17" s="884">
        <v>13</v>
      </c>
      <c r="B17" s="756" t="s">
        <v>537</v>
      </c>
      <c r="C17" s="886" t="s">
        <v>49</v>
      </c>
      <c r="E17" s="900" t="s">
        <v>184</v>
      </c>
      <c r="F17" s="901">
        <f>COUNTIF('Tower Abstarct '!$D$5:D315,E17)</f>
        <v>6</v>
      </c>
      <c r="G17" s="1701">
        <v>10</v>
      </c>
      <c r="H17" s="1691"/>
      <c r="I17" s="891">
        <f>SUBTOTAL(103,$J$5:J17)</f>
        <v>13</v>
      </c>
      <c r="J17" s="407" t="s">
        <v>1262</v>
      </c>
      <c r="K17" s="892" t="s">
        <v>3</v>
      </c>
      <c r="M17" s="407" t="s">
        <v>184</v>
      </c>
      <c r="N17" s="869">
        <f t="shared" si="0"/>
        <v>5</v>
      </c>
      <c r="O17" s="1689">
        <v>11</v>
      </c>
      <c r="P17" s="1685">
        <v>10</v>
      </c>
    </row>
    <row r="18" spans="1:16" s="136" customFormat="1" ht="18.75" customHeight="1">
      <c r="A18" s="884">
        <v>14</v>
      </c>
      <c r="B18" s="756" t="s">
        <v>538</v>
      </c>
      <c r="C18" s="886" t="s">
        <v>3</v>
      </c>
      <c r="E18" s="900" t="s">
        <v>228</v>
      </c>
      <c r="F18" s="901">
        <f>COUNTIF('Tower Abstarct '!$D$5:D316,E18)</f>
        <v>2</v>
      </c>
      <c r="G18" s="1701"/>
      <c r="H18" s="1691"/>
      <c r="I18" s="891">
        <f>SUBTOTAL(103,$J$5:J18)</f>
        <v>14</v>
      </c>
      <c r="J18" s="407" t="s">
        <v>1263</v>
      </c>
      <c r="K18" s="892" t="s">
        <v>2</v>
      </c>
      <c r="M18" s="407" t="s">
        <v>228</v>
      </c>
      <c r="N18" s="869">
        <f t="shared" si="0"/>
        <v>1</v>
      </c>
      <c r="O18" s="1689"/>
      <c r="P18" s="1685"/>
    </row>
    <row r="19" spans="1:16" s="577" customFormat="1" ht="18.75" customHeight="1">
      <c r="A19" s="884">
        <v>15</v>
      </c>
      <c r="B19" s="921" t="s">
        <v>256</v>
      </c>
      <c r="C19" s="922" t="s">
        <v>211</v>
      </c>
      <c r="D19" s="653"/>
      <c r="E19" s="900" t="s">
        <v>229</v>
      </c>
      <c r="F19" s="901">
        <f>COUNTIF('Tower Abstarct '!$D$5:D317,E19)</f>
        <v>1</v>
      </c>
      <c r="G19" s="1701"/>
      <c r="H19" s="1691"/>
      <c r="I19" s="891">
        <f>SUBTOTAL(103,$J$5:J19)</f>
        <v>15</v>
      </c>
      <c r="J19" s="574" t="s">
        <v>1264</v>
      </c>
      <c r="K19" s="894" t="s">
        <v>3</v>
      </c>
      <c r="M19" s="407" t="s">
        <v>229</v>
      </c>
      <c r="N19" s="869">
        <f t="shared" si="0"/>
        <v>1</v>
      </c>
      <c r="O19" s="1689"/>
      <c r="P19" s="1685"/>
    </row>
    <row r="20" spans="1:16" s="136" customFormat="1" ht="18.75" customHeight="1">
      <c r="A20" s="884">
        <v>16</v>
      </c>
      <c r="B20" s="756" t="s">
        <v>454</v>
      </c>
      <c r="C20" s="886" t="s">
        <v>79</v>
      </c>
      <c r="E20" s="900" t="s">
        <v>215</v>
      </c>
      <c r="F20" s="901">
        <f>COUNTIF('Tower Abstarct '!$D$5:D318,E20)</f>
        <v>1</v>
      </c>
      <c r="G20" s="1701"/>
      <c r="H20" s="1691"/>
      <c r="I20" s="891">
        <f>SUBTOTAL(103,$J$5:J20)</f>
        <v>16</v>
      </c>
      <c r="J20" s="407" t="s">
        <v>1265</v>
      </c>
      <c r="K20" s="892" t="s">
        <v>211</v>
      </c>
      <c r="M20" s="407" t="s">
        <v>215</v>
      </c>
      <c r="N20" s="869">
        <f t="shared" si="0"/>
        <v>4</v>
      </c>
      <c r="O20" s="1689"/>
      <c r="P20" s="1685"/>
    </row>
    <row r="21" spans="1:16" s="136" customFormat="1" ht="18.75" customHeight="1">
      <c r="A21" s="884">
        <v>17</v>
      </c>
      <c r="B21" s="756" t="s">
        <v>455</v>
      </c>
      <c r="C21" s="886" t="s">
        <v>2</v>
      </c>
      <c r="E21" s="902" t="s">
        <v>185</v>
      </c>
      <c r="F21" s="903">
        <f>COUNTIF('Tower Abstarct '!$D$5:D319,E21)</f>
        <v>1</v>
      </c>
      <c r="G21" s="1701">
        <v>2</v>
      </c>
      <c r="H21" s="1691"/>
      <c r="I21" s="891">
        <f>SUBTOTAL(103,$J$5:J21)</f>
        <v>17</v>
      </c>
      <c r="J21" s="407" t="s">
        <v>1266</v>
      </c>
      <c r="K21" s="892" t="s">
        <v>2</v>
      </c>
      <c r="M21" s="407" t="s">
        <v>185</v>
      </c>
      <c r="N21" s="869">
        <f t="shared" si="0"/>
        <v>1</v>
      </c>
      <c r="O21" s="1689">
        <v>2</v>
      </c>
      <c r="P21" s="1685">
        <v>2</v>
      </c>
    </row>
    <row r="22" spans="1:16" s="136" customFormat="1" ht="18.75" customHeight="1">
      <c r="A22" s="884">
        <v>18</v>
      </c>
      <c r="B22" s="756" t="s">
        <v>456</v>
      </c>
      <c r="C22" s="886" t="s">
        <v>2</v>
      </c>
      <c r="E22" s="902" t="s">
        <v>217</v>
      </c>
      <c r="F22" s="903">
        <f>COUNTIF('Tower Abstarct '!$D$5:D320,E22)</f>
        <v>1</v>
      </c>
      <c r="G22" s="1701"/>
      <c r="H22" s="1691"/>
      <c r="I22" s="891">
        <f>SUBTOTAL(103,$J$5:J22)</f>
        <v>18</v>
      </c>
      <c r="J22" s="407" t="s">
        <v>1267</v>
      </c>
      <c r="K22" s="892" t="s">
        <v>49</v>
      </c>
      <c r="M22" s="407" t="s">
        <v>217</v>
      </c>
      <c r="N22" s="869">
        <f t="shared" si="0"/>
        <v>1</v>
      </c>
      <c r="O22" s="1689"/>
      <c r="P22" s="1685"/>
    </row>
    <row r="23" spans="1:16" s="136" customFormat="1" ht="18.75" customHeight="1">
      <c r="A23" s="884">
        <v>19</v>
      </c>
      <c r="B23" s="756" t="s">
        <v>457</v>
      </c>
      <c r="C23" s="886" t="s">
        <v>79</v>
      </c>
      <c r="E23" s="904" t="s">
        <v>173</v>
      </c>
      <c r="F23" s="903">
        <v>1</v>
      </c>
      <c r="G23" s="1701">
        <v>3</v>
      </c>
      <c r="H23" s="1691"/>
      <c r="I23" s="891">
        <f>SUBTOTAL(103,$J$5:J23)</f>
        <v>19</v>
      </c>
      <c r="J23" s="407" t="s">
        <v>1268</v>
      </c>
      <c r="K23" s="892" t="s">
        <v>79</v>
      </c>
      <c r="M23" s="407" t="s">
        <v>173</v>
      </c>
      <c r="N23" s="869">
        <f t="shared" si="0"/>
        <v>2</v>
      </c>
      <c r="O23" s="1689">
        <v>5</v>
      </c>
      <c r="P23" s="1685">
        <v>4</v>
      </c>
    </row>
    <row r="24" spans="1:16" s="136" customFormat="1" ht="18.75" customHeight="1">
      <c r="A24" s="884">
        <v>20</v>
      </c>
      <c r="B24" s="756" t="s">
        <v>458</v>
      </c>
      <c r="C24" s="886" t="s">
        <v>79</v>
      </c>
      <c r="E24" s="904" t="s">
        <v>250</v>
      </c>
      <c r="F24" s="903">
        <f>COUNTIF('Tower Abstarct '!$D$5:D322,E24)</f>
        <v>1</v>
      </c>
      <c r="G24" s="1701"/>
      <c r="H24" s="1691"/>
      <c r="I24" s="942">
        <f>SUBTOTAL(103,$J$5:J24)</f>
        <v>20</v>
      </c>
      <c r="J24" s="622" t="s">
        <v>256</v>
      </c>
      <c r="K24" s="895" t="s">
        <v>215</v>
      </c>
      <c r="M24" s="407" t="s">
        <v>250</v>
      </c>
      <c r="N24" s="869">
        <f t="shared" si="0"/>
        <v>1</v>
      </c>
      <c r="O24" s="1689"/>
      <c r="P24" s="1685"/>
    </row>
    <row r="25" spans="1:16" s="136" customFormat="1" ht="18.75" customHeight="1">
      <c r="A25" s="884">
        <v>21</v>
      </c>
      <c r="B25" s="921" t="s">
        <v>892</v>
      </c>
      <c r="C25" s="922" t="s">
        <v>226</v>
      </c>
      <c r="E25" s="902" t="s">
        <v>430</v>
      </c>
      <c r="F25" s="903">
        <f>COUNTIF('Tower Abstarct '!$D$5:D322,E25)</f>
        <v>1</v>
      </c>
      <c r="G25" s="1701"/>
      <c r="H25" s="1691"/>
      <c r="I25" s="891">
        <f>SUBTOTAL(103,$J$5:J25)</f>
        <v>21</v>
      </c>
      <c r="J25" s="407" t="s">
        <v>454</v>
      </c>
      <c r="K25" s="892" t="s">
        <v>79</v>
      </c>
      <c r="M25" s="407" t="s">
        <v>430</v>
      </c>
      <c r="N25" s="869">
        <f t="shared" si="0"/>
        <v>2</v>
      </c>
      <c r="O25" s="1689"/>
      <c r="P25" s="1685"/>
    </row>
    <row r="26" spans="1:16" s="653" customFormat="1" ht="18.75" customHeight="1">
      <c r="A26" s="884">
        <v>22</v>
      </c>
      <c r="B26" s="756" t="s">
        <v>893</v>
      </c>
      <c r="C26" s="886" t="s">
        <v>79</v>
      </c>
      <c r="E26" s="905" t="s">
        <v>1227</v>
      </c>
      <c r="F26" s="870">
        <v>1</v>
      </c>
      <c r="G26" s="918">
        <v>1</v>
      </c>
      <c r="H26" s="1691"/>
      <c r="I26" s="891">
        <f>SUBTOTAL(103,$J$5:J26)</f>
        <v>22</v>
      </c>
      <c r="J26" s="407" t="s">
        <v>892</v>
      </c>
      <c r="K26" s="892" t="s">
        <v>226</v>
      </c>
      <c r="M26" s="869" t="s">
        <v>178</v>
      </c>
      <c r="N26" s="869">
        <f t="shared" si="0"/>
        <v>2</v>
      </c>
      <c r="O26" s="1689">
        <v>3</v>
      </c>
      <c r="P26" s="1684">
        <v>3</v>
      </c>
    </row>
    <row r="27" spans="1:16" s="136" customFormat="1" ht="18.75" customHeight="1">
      <c r="A27" s="884">
        <v>23</v>
      </c>
      <c r="B27" s="756" t="s">
        <v>894</v>
      </c>
      <c r="C27" s="886" t="s">
        <v>79</v>
      </c>
      <c r="E27" s="906" t="s">
        <v>178</v>
      </c>
      <c r="F27" s="907">
        <f>COUNTIF('Tower Abstarct '!$D$5:D323,E27)</f>
        <v>2</v>
      </c>
      <c r="G27" s="911">
        <v>2</v>
      </c>
      <c r="H27" s="1691"/>
      <c r="I27" s="891">
        <f>SUBTOTAL(103,$J$5:J27)</f>
        <v>23</v>
      </c>
      <c r="J27" s="407" t="s">
        <v>893</v>
      </c>
      <c r="K27" s="892" t="s">
        <v>79</v>
      </c>
      <c r="M27" s="407" t="s">
        <v>183</v>
      </c>
      <c r="N27" s="869">
        <f t="shared" si="0"/>
        <v>1</v>
      </c>
      <c r="O27" s="1689"/>
      <c r="P27" s="1684"/>
    </row>
    <row r="28" spans="1:16" s="136" customFormat="1" ht="18.75" customHeight="1">
      <c r="A28" s="884">
        <v>24</v>
      </c>
      <c r="B28" s="756" t="s">
        <v>895</v>
      </c>
      <c r="C28" s="886" t="s">
        <v>49</v>
      </c>
      <c r="E28" s="906" t="s">
        <v>188</v>
      </c>
      <c r="F28" s="907">
        <f>COUNTIF('Tower Abstarct '!$D$5:D324,E28)</f>
        <v>1</v>
      </c>
      <c r="G28" s="1701">
        <v>10</v>
      </c>
      <c r="H28" s="1691"/>
      <c r="I28" s="891">
        <f>SUBTOTAL(103,$J$5:J28)</f>
        <v>24</v>
      </c>
      <c r="J28" s="407" t="s">
        <v>894</v>
      </c>
      <c r="K28" s="892" t="s">
        <v>79</v>
      </c>
      <c r="M28" s="869" t="s">
        <v>188</v>
      </c>
      <c r="N28" s="869">
        <f t="shared" si="0"/>
        <v>1</v>
      </c>
      <c r="O28" s="1689">
        <v>10</v>
      </c>
      <c r="P28" s="1685">
        <v>10</v>
      </c>
    </row>
    <row r="29" spans="1:16" s="136" customFormat="1" ht="18.75" customHeight="1">
      <c r="A29" s="884">
        <v>25</v>
      </c>
      <c r="B29" s="756" t="s">
        <v>896</v>
      </c>
      <c r="C29" s="886" t="s">
        <v>79</v>
      </c>
      <c r="E29" s="906" t="s">
        <v>213</v>
      </c>
      <c r="F29" s="907">
        <f>COUNTIF('Tower Abstarct '!$D$5:D327,E29)</f>
        <v>2</v>
      </c>
      <c r="G29" s="1701"/>
      <c r="H29" s="1691"/>
      <c r="I29" s="891">
        <f>SUBTOTAL(103,$J$5:J29)</f>
        <v>25</v>
      </c>
      <c r="J29" s="407" t="s">
        <v>895</v>
      </c>
      <c r="K29" s="892" t="s">
        <v>49</v>
      </c>
      <c r="M29" s="407" t="s">
        <v>213</v>
      </c>
      <c r="N29" s="869">
        <f t="shared" si="0"/>
        <v>2</v>
      </c>
      <c r="O29" s="1689"/>
      <c r="P29" s="1685"/>
    </row>
    <row r="30" spans="1:16" s="136" customFormat="1" ht="18.75" customHeight="1">
      <c r="A30" s="884">
        <v>26</v>
      </c>
      <c r="B30" s="756" t="s">
        <v>897</v>
      </c>
      <c r="C30" s="886" t="s">
        <v>49</v>
      </c>
      <c r="E30" s="906" t="s">
        <v>209</v>
      </c>
      <c r="F30" s="907">
        <f>COUNTIF('Tower Abstarct '!$D$5:D329,E30)</f>
        <v>1</v>
      </c>
      <c r="G30" s="1701"/>
      <c r="H30" s="1691"/>
      <c r="I30" s="891">
        <f>SUBTOTAL(103,$J$5:J30)</f>
        <v>26</v>
      </c>
      <c r="J30" s="407" t="s">
        <v>896</v>
      </c>
      <c r="K30" s="892" t="s">
        <v>79</v>
      </c>
      <c r="M30" s="407" t="s">
        <v>209</v>
      </c>
      <c r="N30" s="869">
        <f t="shared" si="0"/>
        <v>1</v>
      </c>
      <c r="O30" s="1689"/>
      <c r="P30" s="1685"/>
    </row>
    <row r="31" spans="1:16" s="136" customFormat="1" ht="18.75" customHeight="1">
      <c r="A31" s="884">
        <v>27</v>
      </c>
      <c r="B31" s="756" t="s">
        <v>898</v>
      </c>
      <c r="C31" s="886" t="s">
        <v>49</v>
      </c>
      <c r="E31" s="906" t="s">
        <v>186</v>
      </c>
      <c r="F31" s="907">
        <f>COUNTIF('Tower Abstarct '!$D$5:D325,E31)</f>
        <v>3</v>
      </c>
      <c r="G31" s="1701"/>
      <c r="H31" s="1691"/>
      <c r="I31" s="891">
        <f>SUBTOTAL(103,$J$5:J31)</f>
        <v>27</v>
      </c>
      <c r="J31" s="407" t="s">
        <v>897</v>
      </c>
      <c r="K31" s="892" t="s">
        <v>49</v>
      </c>
      <c r="M31" s="407" t="s">
        <v>186</v>
      </c>
      <c r="N31" s="869">
        <f t="shared" si="0"/>
        <v>3</v>
      </c>
      <c r="O31" s="1689"/>
      <c r="P31" s="1685"/>
    </row>
    <row r="32" spans="1:16" s="136" customFormat="1" ht="18.75" customHeight="1">
      <c r="A32" s="884">
        <v>28</v>
      </c>
      <c r="B32" s="921" t="s">
        <v>257</v>
      </c>
      <c r="C32" s="886" t="s">
        <v>227</v>
      </c>
      <c r="E32" s="906" t="s">
        <v>218</v>
      </c>
      <c r="F32" s="907">
        <f>COUNTIF('Tower Abstarct '!$D$5:D326,E32)</f>
        <v>1</v>
      </c>
      <c r="G32" s="1701"/>
      <c r="H32" s="1691"/>
      <c r="I32" s="891">
        <f>SUBTOTAL(103,$J$5:J32)</f>
        <v>28</v>
      </c>
      <c r="J32" s="407" t="s">
        <v>898</v>
      </c>
      <c r="K32" s="892" t="s">
        <v>49</v>
      </c>
      <c r="M32" s="407" t="s">
        <v>218</v>
      </c>
      <c r="N32" s="869">
        <f t="shared" si="0"/>
        <v>1</v>
      </c>
      <c r="O32" s="1689"/>
      <c r="P32" s="1685"/>
    </row>
    <row r="33" spans="1:16" s="136" customFormat="1" ht="18.75" customHeight="1">
      <c r="A33" s="884">
        <v>29</v>
      </c>
      <c r="B33" s="756" t="s">
        <v>459</v>
      </c>
      <c r="C33" s="886" t="s">
        <v>79</v>
      </c>
      <c r="E33" s="906" t="s">
        <v>431</v>
      </c>
      <c r="F33" s="907">
        <f>COUNTIF('Tower Abstarct '!$D$5:D328,E33)</f>
        <v>2</v>
      </c>
      <c r="G33" s="1701"/>
      <c r="H33" s="1691"/>
      <c r="I33" s="891">
        <f>SUBTOTAL(103,$J$5:J33)</f>
        <v>29</v>
      </c>
      <c r="J33" s="407" t="s">
        <v>257</v>
      </c>
      <c r="K33" s="892" t="s">
        <v>227</v>
      </c>
      <c r="M33" s="407" t="s">
        <v>431</v>
      </c>
      <c r="N33" s="869">
        <f t="shared" si="0"/>
        <v>2</v>
      </c>
      <c r="O33" s="1689"/>
      <c r="P33" s="1685"/>
    </row>
    <row r="34" spans="1:16" s="136" customFormat="1" ht="18.75" customHeight="1">
      <c r="A34" s="884">
        <v>30</v>
      </c>
      <c r="B34" s="756" t="s">
        <v>460</v>
      </c>
      <c r="C34" s="886" t="s">
        <v>49</v>
      </c>
      <c r="E34" s="1696" t="s">
        <v>988</v>
      </c>
      <c r="F34" s="1697"/>
      <c r="G34" s="911">
        <f>SUM(G4:G33)</f>
        <v>298</v>
      </c>
      <c r="H34" s="1691"/>
      <c r="I34" s="891">
        <f>SUBTOTAL(103,$J$5:J34)</f>
        <v>30</v>
      </c>
      <c r="J34" s="407" t="s">
        <v>459</v>
      </c>
      <c r="K34" s="892" t="s">
        <v>79</v>
      </c>
      <c r="M34" s="1688" t="s">
        <v>988</v>
      </c>
      <c r="N34" s="1688"/>
      <c r="O34" s="1206">
        <f>SUM(O4:O33)</f>
        <v>306</v>
      </c>
      <c r="P34" s="1206">
        <f>SUM(P4:P33)</f>
        <v>306</v>
      </c>
    </row>
    <row r="35" spans="1:16" s="136" customFormat="1" ht="18.75" customHeight="1">
      <c r="A35" s="884">
        <v>31</v>
      </c>
      <c r="B35" s="756" t="s">
        <v>461</v>
      </c>
      <c r="C35" s="886" t="s">
        <v>49</v>
      </c>
      <c r="G35" s="912"/>
      <c r="H35" s="1691"/>
      <c r="I35" s="891">
        <f>SUBTOTAL(103,$J$5:J35)</f>
        <v>31</v>
      </c>
      <c r="J35" s="407" t="s">
        <v>460</v>
      </c>
      <c r="K35" s="892" t="s">
        <v>49</v>
      </c>
    </row>
    <row r="36" spans="1:16" s="136" customFormat="1" ht="18.75" customHeight="1">
      <c r="A36" s="884">
        <v>32</v>
      </c>
      <c r="B36" s="756" t="s">
        <v>462</v>
      </c>
      <c r="C36" s="886" t="s">
        <v>154</v>
      </c>
      <c r="G36" s="912"/>
      <c r="H36" s="1691"/>
      <c r="I36" s="891">
        <f>SUBTOTAL(103,$J$5:J36)</f>
        <v>32</v>
      </c>
      <c r="J36" s="407" t="s">
        <v>461</v>
      </c>
      <c r="K36" s="892" t="s">
        <v>49</v>
      </c>
    </row>
    <row r="37" spans="1:16" s="136" customFormat="1" ht="18.75" customHeight="1">
      <c r="A37" s="884">
        <v>33</v>
      </c>
      <c r="B37" s="756" t="s">
        <v>463</v>
      </c>
      <c r="C37" s="886" t="s">
        <v>79</v>
      </c>
      <c r="G37" s="912"/>
      <c r="H37" s="1691"/>
      <c r="I37" s="891">
        <f>SUBTOTAL(103,$J$5:J37)</f>
        <v>33</v>
      </c>
      <c r="J37" s="407" t="s">
        <v>462</v>
      </c>
      <c r="K37" s="892" t="s">
        <v>154</v>
      </c>
    </row>
    <row r="38" spans="1:16" s="136" customFormat="1" ht="18.75" customHeight="1">
      <c r="A38" s="884">
        <v>34</v>
      </c>
      <c r="B38" s="756" t="s">
        <v>464</v>
      </c>
      <c r="C38" s="886" t="s">
        <v>2</v>
      </c>
      <c r="G38" s="912"/>
      <c r="H38" s="1691"/>
      <c r="I38" s="891">
        <f>SUBTOTAL(103,$J$5:J38)</f>
        <v>34</v>
      </c>
      <c r="J38" s="407" t="s">
        <v>463</v>
      </c>
      <c r="K38" s="892" t="s">
        <v>79</v>
      </c>
    </row>
    <row r="39" spans="1:16" s="136" customFormat="1" ht="18.75" customHeight="1">
      <c r="A39" s="884">
        <v>35</v>
      </c>
      <c r="B39" s="756" t="s">
        <v>465</v>
      </c>
      <c r="C39" s="886" t="s">
        <v>49</v>
      </c>
      <c r="G39" s="912"/>
      <c r="H39" s="1691"/>
      <c r="I39" s="891">
        <f>SUBTOTAL(103,$J$5:J39)</f>
        <v>35</v>
      </c>
      <c r="J39" s="407" t="s">
        <v>464</v>
      </c>
      <c r="K39" s="892" t="s">
        <v>2</v>
      </c>
    </row>
    <row r="40" spans="1:16" s="136" customFormat="1" ht="18.75" customHeight="1">
      <c r="A40" s="884">
        <v>36</v>
      </c>
      <c r="B40" s="756" t="s">
        <v>466</v>
      </c>
      <c r="C40" s="886" t="s">
        <v>79</v>
      </c>
      <c r="G40" s="912"/>
      <c r="H40" s="1691"/>
      <c r="I40" s="891">
        <f>SUBTOTAL(103,$J$5:J40)</f>
        <v>36</v>
      </c>
      <c r="J40" s="407" t="s">
        <v>465</v>
      </c>
      <c r="K40" s="892" t="s">
        <v>49</v>
      </c>
    </row>
    <row r="41" spans="1:16" s="136" customFormat="1" ht="18.75" customHeight="1">
      <c r="A41" s="884">
        <v>37</v>
      </c>
      <c r="B41" s="756" t="s">
        <v>467</v>
      </c>
      <c r="C41" s="886" t="s">
        <v>79</v>
      </c>
      <c r="G41" s="912"/>
      <c r="H41" s="1691"/>
      <c r="I41" s="891">
        <f>SUBTOTAL(103,$J$5:J41)</f>
        <v>37</v>
      </c>
      <c r="J41" s="407" t="s">
        <v>466</v>
      </c>
      <c r="K41" s="892" t="s">
        <v>79</v>
      </c>
    </row>
    <row r="42" spans="1:16" s="136" customFormat="1" ht="18.75" customHeight="1">
      <c r="A42" s="884">
        <v>38</v>
      </c>
      <c r="B42" s="756" t="s">
        <v>468</v>
      </c>
      <c r="C42" s="886" t="s">
        <v>49</v>
      </c>
      <c r="G42" s="912"/>
      <c r="H42" s="1691"/>
      <c r="I42" s="891">
        <f>SUBTOTAL(103,$J$5:J42)</f>
        <v>38</v>
      </c>
      <c r="J42" s="407" t="s">
        <v>467</v>
      </c>
      <c r="K42" s="892" t="s">
        <v>79</v>
      </c>
    </row>
    <row r="43" spans="1:16" s="136" customFormat="1" ht="18.75" customHeight="1">
      <c r="A43" s="884">
        <v>39</v>
      </c>
      <c r="B43" s="756" t="s">
        <v>674</v>
      </c>
      <c r="C43" s="886" t="s">
        <v>403</v>
      </c>
      <c r="G43" s="912"/>
      <c r="H43" s="1691"/>
      <c r="I43" s="891">
        <f>SUBTOTAL(103,$J$5:J43)</f>
        <v>39</v>
      </c>
      <c r="J43" s="407" t="s">
        <v>468</v>
      </c>
      <c r="K43" s="892" t="s">
        <v>49</v>
      </c>
    </row>
    <row r="44" spans="1:16" s="653" customFormat="1" ht="18.75" customHeight="1">
      <c r="A44" s="923">
        <v>40</v>
      </c>
      <c r="B44" s="921" t="s">
        <v>258</v>
      </c>
      <c r="C44" s="922" t="s">
        <v>211</v>
      </c>
      <c r="G44" s="913"/>
      <c r="H44" s="1691"/>
      <c r="I44" s="896">
        <f>SUBTOTAL(103,$J$5:J44)</f>
        <v>40</v>
      </c>
      <c r="J44" s="407" t="s">
        <v>674</v>
      </c>
      <c r="K44" s="892" t="s">
        <v>403</v>
      </c>
    </row>
    <row r="45" spans="1:16" s="653" customFormat="1" ht="18.75" customHeight="1">
      <c r="A45" s="923">
        <v>41</v>
      </c>
      <c r="B45" s="921" t="s">
        <v>259</v>
      </c>
      <c r="C45" s="922" t="s">
        <v>49</v>
      </c>
      <c r="G45" s="913"/>
      <c r="H45" s="1691"/>
      <c r="I45" s="896">
        <f>SUBTOTAL(103,$J$5:J45)</f>
        <v>41</v>
      </c>
      <c r="J45" s="407" t="s">
        <v>258</v>
      </c>
      <c r="K45" s="892" t="s">
        <v>211</v>
      </c>
    </row>
    <row r="46" spans="1:16" s="653" customFormat="1" ht="18.75" customHeight="1">
      <c r="A46" s="923">
        <v>42</v>
      </c>
      <c r="B46" s="921" t="s">
        <v>260</v>
      </c>
      <c r="C46" s="922" t="s">
        <v>79</v>
      </c>
      <c r="G46" s="913"/>
      <c r="H46" s="1691"/>
      <c r="I46" s="896">
        <f>SUBTOTAL(103,$J$5:J46)</f>
        <v>42</v>
      </c>
      <c r="J46" s="407" t="s">
        <v>259</v>
      </c>
      <c r="K46" s="892" t="s">
        <v>49</v>
      </c>
    </row>
    <row r="47" spans="1:16" s="653" customFormat="1" ht="18.75" customHeight="1">
      <c r="A47" s="923">
        <v>43</v>
      </c>
      <c r="B47" s="921" t="s">
        <v>469</v>
      </c>
      <c r="C47" s="922" t="s">
        <v>2</v>
      </c>
      <c r="G47" s="913"/>
      <c r="H47" s="1691"/>
      <c r="I47" s="896">
        <f>SUBTOTAL(103,$J$5:J47)</f>
        <v>43</v>
      </c>
      <c r="J47" s="407" t="s">
        <v>260</v>
      </c>
      <c r="K47" s="892" t="s">
        <v>79</v>
      </c>
    </row>
    <row r="48" spans="1:16" s="653" customFormat="1" ht="18.75" customHeight="1">
      <c r="A48" s="923">
        <v>44</v>
      </c>
      <c r="B48" s="921" t="s">
        <v>470</v>
      </c>
      <c r="C48" s="922" t="s">
        <v>49</v>
      </c>
      <c r="G48" s="913"/>
      <c r="H48" s="1691"/>
      <c r="I48" s="896">
        <f>SUBTOTAL(103,$J$5:J48)</f>
        <v>44</v>
      </c>
      <c r="J48" s="407" t="s">
        <v>469</v>
      </c>
      <c r="K48" s="892" t="s">
        <v>2</v>
      </c>
    </row>
    <row r="49" spans="1:11" s="653" customFormat="1" ht="18.75" customHeight="1">
      <c r="A49" s="923">
        <v>45</v>
      </c>
      <c r="B49" s="921" t="s">
        <v>471</v>
      </c>
      <c r="C49" s="922" t="s">
        <v>49</v>
      </c>
      <c r="G49" s="913"/>
      <c r="H49" s="1691"/>
      <c r="I49" s="896">
        <f>SUBTOTAL(103,$J$5:J49)</f>
        <v>45</v>
      </c>
      <c r="J49" s="407" t="s">
        <v>470</v>
      </c>
      <c r="K49" s="892" t="s">
        <v>49</v>
      </c>
    </row>
    <row r="50" spans="1:11" s="653" customFormat="1" ht="18.75" customHeight="1">
      <c r="A50" s="923">
        <v>46</v>
      </c>
      <c r="B50" s="921" t="s">
        <v>472</v>
      </c>
      <c r="C50" s="922" t="s">
        <v>4</v>
      </c>
      <c r="G50" s="913"/>
      <c r="H50" s="1691"/>
      <c r="I50" s="896">
        <f>SUBTOTAL(103,$J$5:J50)</f>
        <v>46</v>
      </c>
      <c r="J50" s="407" t="s">
        <v>471</v>
      </c>
      <c r="K50" s="892" t="s">
        <v>49</v>
      </c>
    </row>
    <row r="51" spans="1:11" s="653" customFormat="1" ht="18.75" customHeight="1">
      <c r="A51" s="923">
        <v>47</v>
      </c>
      <c r="B51" s="921" t="s">
        <v>473</v>
      </c>
      <c r="C51" s="922" t="s">
        <v>170</v>
      </c>
      <c r="G51" s="913"/>
      <c r="H51" s="1691"/>
      <c r="I51" s="896">
        <f>SUBTOTAL(103,$J$5:J51)</f>
        <v>47</v>
      </c>
      <c r="J51" s="407" t="s">
        <v>472</v>
      </c>
      <c r="K51" s="892" t="s">
        <v>4</v>
      </c>
    </row>
    <row r="52" spans="1:11" s="653" customFormat="1" ht="18.75" customHeight="1">
      <c r="A52" s="923">
        <v>48</v>
      </c>
      <c r="B52" s="921" t="s">
        <v>474</v>
      </c>
      <c r="C52" s="922" t="s">
        <v>2</v>
      </c>
      <c r="G52" s="913"/>
      <c r="H52" s="1691"/>
      <c r="I52" s="896">
        <f>SUBTOTAL(103,$J$5:J52)</f>
        <v>48</v>
      </c>
      <c r="J52" s="407" t="s">
        <v>473</v>
      </c>
      <c r="K52" s="892" t="s">
        <v>170</v>
      </c>
    </row>
    <row r="53" spans="1:11" s="653" customFormat="1" ht="18.75" customHeight="1">
      <c r="A53" s="923">
        <v>49</v>
      </c>
      <c r="B53" s="921" t="s">
        <v>475</v>
      </c>
      <c r="C53" s="922" t="s">
        <v>79</v>
      </c>
      <c r="G53" s="913"/>
      <c r="H53" s="1691"/>
      <c r="I53" s="896">
        <f>SUBTOTAL(103,$J$5:J53)</f>
        <v>49</v>
      </c>
      <c r="J53" s="407" t="s">
        <v>474</v>
      </c>
      <c r="K53" s="892" t="s">
        <v>2</v>
      </c>
    </row>
    <row r="54" spans="1:11" s="653" customFormat="1" ht="18.75" customHeight="1">
      <c r="A54" s="923">
        <v>50</v>
      </c>
      <c r="B54" s="921" t="s">
        <v>476</v>
      </c>
      <c r="C54" s="922" t="s">
        <v>170</v>
      </c>
      <c r="G54" s="913"/>
      <c r="H54" s="1691"/>
      <c r="I54" s="896">
        <f>SUBTOTAL(103,$J$5:J54)</f>
        <v>50</v>
      </c>
      <c r="J54" s="407" t="s">
        <v>475</v>
      </c>
      <c r="K54" s="892" t="s">
        <v>79</v>
      </c>
    </row>
    <row r="55" spans="1:11" s="653" customFormat="1" ht="18.75" customHeight="1">
      <c r="A55" s="923">
        <v>51</v>
      </c>
      <c r="B55" s="921" t="s">
        <v>477</v>
      </c>
      <c r="C55" s="922" t="s">
        <v>154</v>
      </c>
      <c r="G55" s="913"/>
      <c r="H55" s="1691"/>
      <c r="I55" s="896">
        <f>SUBTOTAL(103,$J$5:J55)</f>
        <v>51</v>
      </c>
      <c r="J55" s="407" t="s">
        <v>476</v>
      </c>
      <c r="K55" s="892" t="s">
        <v>170</v>
      </c>
    </row>
    <row r="56" spans="1:11" s="653" customFormat="1" ht="18.75" customHeight="1">
      <c r="A56" s="923">
        <v>52</v>
      </c>
      <c r="B56" s="921" t="s">
        <v>492</v>
      </c>
      <c r="C56" s="922" t="s">
        <v>170</v>
      </c>
      <c r="G56" s="913"/>
      <c r="H56" s="1691"/>
      <c r="I56" s="896">
        <f>SUBTOTAL(103,$J$5:J56)</f>
        <v>52</v>
      </c>
      <c r="J56" s="407" t="s">
        <v>477</v>
      </c>
      <c r="K56" s="892" t="s">
        <v>154</v>
      </c>
    </row>
    <row r="57" spans="1:11" s="653" customFormat="1" ht="18.75" customHeight="1">
      <c r="A57" s="923">
        <v>53</v>
      </c>
      <c r="B57" s="921" t="s">
        <v>261</v>
      </c>
      <c r="C57" s="922" t="s">
        <v>184</v>
      </c>
      <c r="G57" s="913"/>
      <c r="H57" s="1691"/>
      <c r="I57" s="896">
        <f>SUBTOTAL(103,$J$5:J57)</f>
        <v>53</v>
      </c>
      <c r="J57" s="407" t="s">
        <v>492</v>
      </c>
      <c r="K57" s="892" t="s">
        <v>170</v>
      </c>
    </row>
    <row r="58" spans="1:11" s="653" customFormat="1" ht="18.75" customHeight="1">
      <c r="A58" s="923">
        <v>54</v>
      </c>
      <c r="B58" s="921" t="s">
        <v>478</v>
      </c>
      <c r="C58" s="922" t="s">
        <v>4</v>
      </c>
      <c r="G58" s="913"/>
      <c r="H58" s="1691"/>
      <c r="I58" s="896">
        <f>SUBTOTAL(103,$J$5:J58)</f>
        <v>54</v>
      </c>
      <c r="J58" s="407" t="s">
        <v>261</v>
      </c>
      <c r="K58" s="892" t="s">
        <v>184</v>
      </c>
    </row>
    <row r="59" spans="1:11" s="653" customFormat="1" ht="18.75" customHeight="1">
      <c r="A59" s="923">
        <v>55</v>
      </c>
      <c r="B59" s="921" t="s">
        <v>479</v>
      </c>
      <c r="C59" s="922" t="s">
        <v>79</v>
      </c>
      <c r="G59" s="913"/>
      <c r="H59" s="1691"/>
      <c r="I59" s="896">
        <f>SUBTOTAL(103,$J$5:J59)</f>
        <v>55</v>
      </c>
      <c r="J59" s="407" t="s">
        <v>478</v>
      </c>
      <c r="K59" s="892" t="s">
        <v>4</v>
      </c>
    </row>
    <row r="60" spans="1:11" s="653" customFormat="1" ht="18.75" customHeight="1">
      <c r="A60" s="923">
        <v>56</v>
      </c>
      <c r="B60" s="921" t="s">
        <v>480</v>
      </c>
      <c r="C60" s="922" t="s">
        <v>49</v>
      </c>
      <c r="G60" s="913"/>
      <c r="H60" s="1691"/>
      <c r="I60" s="896">
        <f>SUBTOTAL(103,$J$5:J60)</f>
        <v>56</v>
      </c>
      <c r="J60" s="407" t="s">
        <v>479</v>
      </c>
      <c r="K60" s="892" t="s">
        <v>79</v>
      </c>
    </row>
    <row r="61" spans="1:11" s="653" customFormat="1" ht="18.75" customHeight="1">
      <c r="A61" s="923">
        <v>57</v>
      </c>
      <c r="B61" s="921" t="s">
        <v>481</v>
      </c>
      <c r="C61" s="922" t="s">
        <v>79</v>
      </c>
      <c r="G61" s="913"/>
      <c r="H61" s="1691"/>
      <c r="I61" s="896">
        <f>SUBTOTAL(103,$J$5:J61)</f>
        <v>57</v>
      </c>
      <c r="J61" s="407" t="s">
        <v>480</v>
      </c>
      <c r="K61" s="892" t="s">
        <v>49</v>
      </c>
    </row>
    <row r="62" spans="1:11" s="653" customFormat="1" ht="18.75" customHeight="1">
      <c r="A62" s="923">
        <v>58</v>
      </c>
      <c r="B62" s="921" t="s">
        <v>482</v>
      </c>
      <c r="C62" s="922" t="s">
        <v>79</v>
      </c>
      <c r="G62" s="913"/>
      <c r="H62" s="1691"/>
      <c r="I62" s="896">
        <f>SUBTOTAL(103,$J$5:J62)</f>
        <v>58</v>
      </c>
      <c r="J62" s="407" t="s">
        <v>481</v>
      </c>
      <c r="K62" s="892" t="s">
        <v>79</v>
      </c>
    </row>
    <row r="63" spans="1:11" s="653" customFormat="1" ht="18.75" customHeight="1">
      <c r="A63" s="923">
        <v>59</v>
      </c>
      <c r="B63" s="921" t="s">
        <v>483</v>
      </c>
      <c r="C63" s="922" t="s">
        <v>154</v>
      </c>
      <c r="G63" s="913"/>
      <c r="H63" s="1691"/>
      <c r="I63" s="896">
        <f>SUBTOTAL(103,$J$5:J63)</f>
        <v>59</v>
      </c>
      <c r="J63" s="407" t="s">
        <v>482</v>
      </c>
      <c r="K63" s="892" t="s">
        <v>79</v>
      </c>
    </row>
    <row r="64" spans="1:11" s="653" customFormat="1" ht="18.75" customHeight="1">
      <c r="A64" s="923">
        <v>60</v>
      </c>
      <c r="B64" s="921" t="s">
        <v>493</v>
      </c>
      <c r="C64" s="922" t="s">
        <v>227</v>
      </c>
      <c r="G64" s="913"/>
      <c r="H64" s="1691"/>
      <c r="I64" s="896">
        <f>SUBTOTAL(103,$J$5:J64)</f>
        <v>60</v>
      </c>
      <c r="J64" s="407" t="s">
        <v>483</v>
      </c>
      <c r="K64" s="892" t="s">
        <v>154</v>
      </c>
    </row>
    <row r="65" spans="1:11" s="653" customFormat="1" ht="18.75" customHeight="1">
      <c r="A65" s="923">
        <v>61</v>
      </c>
      <c r="B65" s="921" t="s">
        <v>494</v>
      </c>
      <c r="C65" s="922" t="s">
        <v>170</v>
      </c>
      <c r="G65" s="913"/>
      <c r="H65" s="1691"/>
      <c r="I65" s="896">
        <f>SUBTOTAL(103,$J$5:J65)</f>
        <v>61</v>
      </c>
      <c r="J65" s="407" t="s">
        <v>493</v>
      </c>
      <c r="K65" s="892" t="s">
        <v>227</v>
      </c>
    </row>
    <row r="66" spans="1:11" s="653" customFormat="1" ht="18.75" customHeight="1">
      <c r="A66" s="923">
        <v>62</v>
      </c>
      <c r="B66" s="921" t="s">
        <v>495</v>
      </c>
      <c r="C66" s="922" t="s">
        <v>2</v>
      </c>
      <c r="G66" s="913"/>
      <c r="H66" s="1691"/>
      <c r="I66" s="896">
        <f>SUBTOTAL(103,$J$5:J66)</f>
        <v>62</v>
      </c>
      <c r="J66" s="407" t="s">
        <v>494</v>
      </c>
      <c r="K66" s="892" t="s">
        <v>170</v>
      </c>
    </row>
    <row r="67" spans="1:11" s="653" customFormat="1" ht="18.75" customHeight="1">
      <c r="A67" s="923">
        <v>63</v>
      </c>
      <c r="B67" s="921" t="s">
        <v>496</v>
      </c>
      <c r="C67" s="922" t="s">
        <v>2</v>
      </c>
      <c r="G67" s="913"/>
      <c r="H67" s="1691"/>
      <c r="I67" s="896">
        <f>SUBTOTAL(103,$J$5:J67)</f>
        <v>63</v>
      </c>
      <c r="J67" s="407" t="s">
        <v>495</v>
      </c>
      <c r="K67" s="892" t="s">
        <v>2</v>
      </c>
    </row>
    <row r="68" spans="1:11" s="653" customFormat="1" ht="18.75" customHeight="1">
      <c r="A68" s="923">
        <v>64</v>
      </c>
      <c r="B68" s="921" t="s">
        <v>497</v>
      </c>
      <c r="C68" s="922" t="s">
        <v>2</v>
      </c>
      <c r="G68" s="913"/>
      <c r="H68" s="1691"/>
      <c r="I68" s="896">
        <f>SUBTOTAL(103,$J$5:J68)</f>
        <v>64</v>
      </c>
      <c r="J68" s="407" t="s">
        <v>496</v>
      </c>
      <c r="K68" s="892" t="s">
        <v>2</v>
      </c>
    </row>
    <row r="69" spans="1:11" s="653" customFormat="1" ht="18.75" customHeight="1">
      <c r="A69" s="923">
        <v>65</v>
      </c>
      <c r="B69" s="921" t="s">
        <v>498</v>
      </c>
      <c r="C69" s="922" t="s">
        <v>2</v>
      </c>
      <c r="G69" s="913"/>
      <c r="H69" s="1691"/>
      <c r="I69" s="896">
        <f>SUBTOTAL(103,$J$5:J69)</f>
        <v>65</v>
      </c>
      <c r="J69" s="407" t="s">
        <v>497</v>
      </c>
      <c r="K69" s="892" t="s">
        <v>2</v>
      </c>
    </row>
    <row r="70" spans="1:11" s="653" customFormat="1" ht="18.75" customHeight="1">
      <c r="A70" s="923">
        <v>66</v>
      </c>
      <c r="B70" s="921" t="s">
        <v>262</v>
      </c>
      <c r="C70" s="922" t="s">
        <v>197</v>
      </c>
      <c r="G70" s="913"/>
      <c r="H70" s="1691"/>
      <c r="I70" s="896">
        <f>SUBTOTAL(103,$J$5:J70)</f>
        <v>66</v>
      </c>
      <c r="J70" s="407" t="s">
        <v>498</v>
      </c>
      <c r="K70" s="892" t="s">
        <v>2</v>
      </c>
    </row>
    <row r="71" spans="1:11" s="653" customFormat="1" ht="18.75" customHeight="1">
      <c r="A71" s="923">
        <v>67</v>
      </c>
      <c r="B71" s="921" t="s">
        <v>392</v>
      </c>
      <c r="C71" s="922" t="s">
        <v>4</v>
      </c>
      <c r="G71" s="913"/>
      <c r="H71" s="1691"/>
      <c r="I71" s="896">
        <f>SUBTOTAL(103,$J$5:J71)</f>
        <v>67</v>
      </c>
      <c r="J71" s="407" t="s">
        <v>262</v>
      </c>
      <c r="K71" s="892" t="s">
        <v>197</v>
      </c>
    </row>
    <row r="72" spans="1:11" s="653" customFormat="1" ht="18.75" customHeight="1">
      <c r="A72" s="923">
        <v>68</v>
      </c>
      <c r="B72" s="921" t="s">
        <v>393</v>
      </c>
      <c r="C72" s="922" t="s">
        <v>79</v>
      </c>
      <c r="G72" s="913"/>
      <c r="H72" s="1691"/>
      <c r="I72" s="896">
        <f>SUBTOTAL(103,$J$5:J72)</f>
        <v>68</v>
      </c>
      <c r="J72" s="407" t="s">
        <v>392</v>
      </c>
      <c r="K72" s="892" t="s">
        <v>4</v>
      </c>
    </row>
    <row r="73" spans="1:11" s="653" customFormat="1" ht="18.75" customHeight="1">
      <c r="A73" s="923">
        <v>69</v>
      </c>
      <c r="B73" s="921" t="s">
        <v>394</v>
      </c>
      <c r="C73" s="922" t="s">
        <v>49</v>
      </c>
      <c r="G73" s="913"/>
      <c r="H73" s="1691"/>
      <c r="I73" s="896">
        <f>SUBTOTAL(103,$J$5:J73)</f>
        <v>69</v>
      </c>
      <c r="J73" s="407" t="s">
        <v>393</v>
      </c>
      <c r="K73" s="892" t="s">
        <v>79</v>
      </c>
    </row>
    <row r="74" spans="1:11" s="653" customFormat="1" ht="18.75" customHeight="1">
      <c r="A74" s="923">
        <v>70</v>
      </c>
      <c r="B74" s="921" t="s">
        <v>395</v>
      </c>
      <c r="C74" s="922" t="s">
        <v>79</v>
      </c>
      <c r="G74" s="913"/>
      <c r="H74" s="1691"/>
      <c r="I74" s="896">
        <f>SUBTOTAL(103,$J$5:J74)</f>
        <v>70</v>
      </c>
      <c r="J74" s="407" t="s">
        <v>394</v>
      </c>
      <c r="K74" s="892" t="s">
        <v>49</v>
      </c>
    </row>
    <row r="75" spans="1:11" s="653" customFormat="1" ht="18.75" customHeight="1">
      <c r="A75" s="923">
        <v>71</v>
      </c>
      <c r="B75" s="921" t="s">
        <v>396</v>
      </c>
      <c r="C75" s="922" t="s">
        <v>49</v>
      </c>
      <c r="G75" s="913"/>
      <c r="H75" s="1691"/>
      <c r="I75" s="896">
        <f>SUBTOTAL(103,$J$5:J75)</f>
        <v>71</v>
      </c>
      <c r="J75" s="407" t="s">
        <v>395</v>
      </c>
      <c r="K75" s="892" t="s">
        <v>79</v>
      </c>
    </row>
    <row r="76" spans="1:11" s="653" customFormat="1" ht="18.75" customHeight="1">
      <c r="A76" s="923">
        <v>72</v>
      </c>
      <c r="B76" s="921" t="s">
        <v>397</v>
      </c>
      <c r="C76" s="922" t="s">
        <v>2</v>
      </c>
      <c r="G76" s="913"/>
      <c r="H76" s="1691"/>
      <c r="I76" s="896">
        <f>SUBTOTAL(103,$J$5:J76)</f>
        <v>72</v>
      </c>
      <c r="J76" s="407" t="s">
        <v>396</v>
      </c>
      <c r="K76" s="892" t="s">
        <v>49</v>
      </c>
    </row>
    <row r="77" spans="1:11" s="653" customFormat="1" ht="18.75" customHeight="1">
      <c r="A77" s="923">
        <v>73</v>
      </c>
      <c r="B77" s="921" t="s">
        <v>398</v>
      </c>
      <c r="C77" s="922" t="s">
        <v>2</v>
      </c>
      <c r="G77" s="913"/>
      <c r="H77" s="1691"/>
      <c r="I77" s="896">
        <f>SUBTOTAL(103,$J$5:J77)</f>
        <v>73</v>
      </c>
      <c r="J77" s="407" t="s">
        <v>397</v>
      </c>
      <c r="K77" s="892" t="s">
        <v>2</v>
      </c>
    </row>
    <row r="78" spans="1:11" s="653" customFormat="1" ht="18.75" customHeight="1">
      <c r="A78" s="923">
        <v>74</v>
      </c>
      <c r="B78" s="921" t="s">
        <v>399</v>
      </c>
      <c r="C78" s="922" t="s">
        <v>49</v>
      </c>
      <c r="G78" s="913"/>
      <c r="H78" s="1691"/>
      <c r="I78" s="896">
        <f>SUBTOTAL(103,$J$5:J78)</f>
        <v>74</v>
      </c>
      <c r="J78" s="407" t="s">
        <v>398</v>
      </c>
      <c r="K78" s="892" t="s">
        <v>2</v>
      </c>
    </row>
    <row r="79" spans="1:11" s="653" customFormat="1" ht="18.75" customHeight="1">
      <c r="A79" s="923">
        <v>75</v>
      </c>
      <c r="B79" s="921" t="s">
        <v>400</v>
      </c>
      <c r="C79" s="922" t="s">
        <v>2</v>
      </c>
      <c r="G79" s="913"/>
      <c r="H79" s="1691"/>
      <c r="I79" s="896">
        <f>SUBTOTAL(103,$J$5:J79)</f>
        <v>75</v>
      </c>
      <c r="J79" s="407" t="s">
        <v>399</v>
      </c>
      <c r="K79" s="892" t="s">
        <v>49</v>
      </c>
    </row>
    <row r="80" spans="1:11" s="653" customFormat="1" ht="18.75" customHeight="1">
      <c r="A80" s="923">
        <v>76</v>
      </c>
      <c r="B80" s="921" t="s">
        <v>401</v>
      </c>
      <c r="C80" s="922" t="s">
        <v>3</v>
      </c>
      <c r="G80" s="913"/>
      <c r="H80" s="1691"/>
      <c r="I80" s="896">
        <f>SUBTOTAL(103,$J$5:J80)</f>
        <v>76</v>
      </c>
      <c r="J80" s="407" t="s">
        <v>400</v>
      </c>
      <c r="K80" s="892" t="s">
        <v>2</v>
      </c>
    </row>
    <row r="81" spans="1:11" s="136" customFormat="1" ht="18.75" customHeight="1">
      <c r="A81" s="884">
        <v>77</v>
      </c>
      <c r="B81" s="756" t="s">
        <v>402</v>
      </c>
      <c r="C81" s="886" t="s">
        <v>49</v>
      </c>
      <c r="G81" s="912"/>
      <c r="H81" s="1691"/>
      <c r="I81" s="891">
        <f>SUBTOTAL(103,$J$5:J81)</f>
        <v>77</v>
      </c>
      <c r="J81" s="407" t="s">
        <v>401</v>
      </c>
      <c r="K81" s="892" t="s">
        <v>3</v>
      </c>
    </row>
    <row r="82" spans="1:11" s="136" customFormat="1" ht="18.75" customHeight="1">
      <c r="A82" s="884">
        <v>78</v>
      </c>
      <c r="B82" s="756" t="s">
        <v>484</v>
      </c>
      <c r="C82" s="886" t="s">
        <v>403</v>
      </c>
      <c r="G82" s="912"/>
      <c r="H82" s="1691"/>
      <c r="I82" s="891">
        <f>SUBTOTAL(103,$J$5:J82)</f>
        <v>78</v>
      </c>
      <c r="J82" s="407" t="s">
        <v>402</v>
      </c>
      <c r="K82" s="892" t="s">
        <v>49</v>
      </c>
    </row>
    <row r="83" spans="1:11" s="136" customFormat="1" ht="18.75" customHeight="1">
      <c r="A83" s="884">
        <v>79</v>
      </c>
      <c r="B83" s="756" t="s">
        <v>263</v>
      </c>
      <c r="C83" s="886" t="s">
        <v>403</v>
      </c>
      <c r="G83" s="912"/>
      <c r="H83" s="1691"/>
      <c r="I83" s="891">
        <f>SUBTOTAL(103,$J$5:J83)</f>
        <v>79</v>
      </c>
      <c r="J83" s="407" t="s">
        <v>484</v>
      </c>
      <c r="K83" s="892" t="s">
        <v>403</v>
      </c>
    </row>
    <row r="84" spans="1:11" s="136" customFormat="1" ht="18.75" customHeight="1">
      <c r="A84" s="884">
        <v>80</v>
      </c>
      <c r="B84" s="756" t="s">
        <v>404</v>
      </c>
      <c r="C84" s="886" t="s">
        <v>2</v>
      </c>
      <c r="G84" s="912"/>
      <c r="H84" s="1691"/>
      <c r="I84" s="891">
        <f>SUBTOTAL(103,$J$5:J84)</f>
        <v>80</v>
      </c>
      <c r="J84" s="407" t="s">
        <v>263</v>
      </c>
      <c r="K84" s="892" t="s">
        <v>403</v>
      </c>
    </row>
    <row r="85" spans="1:11" s="136" customFormat="1" ht="18.75" customHeight="1">
      <c r="A85" s="884">
        <v>81</v>
      </c>
      <c r="B85" s="756" t="s">
        <v>406</v>
      </c>
      <c r="C85" s="886" t="s">
        <v>2</v>
      </c>
      <c r="G85" s="912"/>
      <c r="H85" s="1691"/>
      <c r="I85" s="891">
        <f>SUBTOTAL(103,$J$5:J85)</f>
        <v>81</v>
      </c>
      <c r="J85" s="407" t="s">
        <v>404</v>
      </c>
      <c r="K85" s="892" t="s">
        <v>2</v>
      </c>
    </row>
    <row r="86" spans="1:11" s="136" customFormat="1" ht="18.75" customHeight="1">
      <c r="A86" s="884">
        <v>82</v>
      </c>
      <c r="B86" s="756" t="s">
        <v>407</v>
      </c>
      <c r="C86" s="886" t="s">
        <v>3</v>
      </c>
      <c r="G86" s="912"/>
      <c r="H86" s="1691"/>
      <c r="I86" s="891">
        <f>SUBTOTAL(103,$J$5:J86)</f>
        <v>82</v>
      </c>
      <c r="J86" s="407" t="s">
        <v>406</v>
      </c>
      <c r="K86" s="892" t="s">
        <v>2</v>
      </c>
    </row>
    <row r="87" spans="1:11" s="136" customFormat="1" ht="18.75" customHeight="1">
      <c r="A87" s="884">
        <v>83</v>
      </c>
      <c r="B87" s="756" t="s">
        <v>370</v>
      </c>
      <c r="C87" s="886" t="s">
        <v>79</v>
      </c>
      <c r="G87" s="912"/>
      <c r="H87" s="1691"/>
      <c r="I87" s="891">
        <f>SUBTOTAL(103,$J$5:J87)</f>
        <v>83</v>
      </c>
      <c r="J87" s="407" t="s">
        <v>407</v>
      </c>
      <c r="K87" s="892" t="s">
        <v>3</v>
      </c>
    </row>
    <row r="88" spans="1:11" s="136" customFormat="1" ht="18.75" customHeight="1">
      <c r="A88" s="884">
        <v>84</v>
      </c>
      <c r="B88" s="756" t="s">
        <v>371</v>
      </c>
      <c r="C88" s="886" t="s">
        <v>2</v>
      </c>
      <c r="G88" s="912"/>
      <c r="H88" s="1691"/>
      <c r="I88" s="891">
        <f>SUBTOTAL(103,$J$5:J88)</f>
        <v>84</v>
      </c>
      <c r="J88" s="407" t="s">
        <v>370</v>
      </c>
      <c r="K88" s="892" t="s">
        <v>79</v>
      </c>
    </row>
    <row r="89" spans="1:11" s="136" customFormat="1" ht="18.75" customHeight="1">
      <c r="A89" s="884">
        <v>85</v>
      </c>
      <c r="B89" s="756" t="s">
        <v>372</v>
      </c>
      <c r="C89" s="886" t="s">
        <v>2</v>
      </c>
      <c r="G89" s="912"/>
      <c r="H89" s="1691"/>
      <c r="I89" s="891">
        <f>SUBTOTAL(103,$J$5:J89)</f>
        <v>85</v>
      </c>
      <c r="J89" s="407" t="s">
        <v>371</v>
      </c>
      <c r="K89" s="892" t="s">
        <v>2</v>
      </c>
    </row>
    <row r="90" spans="1:11" s="136" customFormat="1" ht="18.75" customHeight="1">
      <c r="A90" s="884">
        <v>86</v>
      </c>
      <c r="B90" s="756" t="s">
        <v>408</v>
      </c>
      <c r="C90" s="886" t="s">
        <v>49</v>
      </c>
      <c r="G90" s="912"/>
      <c r="H90" s="1691"/>
      <c r="I90" s="891">
        <f>SUBTOTAL(103,$J$5:J90)</f>
        <v>86</v>
      </c>
      <c r="J90" s="407" t="s">
        <v>372</v>
      </c>
      <c r="K90" s="892" t="s">
        <v>2</v>
      </c>
    </row>
    <row r="91" spans="1:11" s="136" customFormat="1" ht="18.75" customHeight="1">
      <c r="A91" s="884">
        <v>87</v>
      </c>
      <c r="B91" s="756" t="s">
        <v>409</v>
      </c>
      <c r="C91" s="886" t="s">
        <v>3</v>
      </c>
      <c r="G91" s="912"/>
      <c r="H91" s="1691"/>
      <c r="I91" s="891">
        <f>SUBTOTAL(103,$J$5:J91)</f>
        <v>87</v>
      </c>
      <c r="J91" s="407" t="s">
        <v>408</v>
      </c>
      <c r="K91" s="892" t="s">
        <v>49</v>
      </c>
    </row>
    <row r="92" spans="1:11" s="136" customFormat="1" ht="18.75" customHeight="1">
      <c r="A92" s="884">
        <v>88</v>
      </c>
      <c r="B92" s="756" t="s">
        <v>410</v>
      </c>
      <c r="C92" s="886" t="s">
        <v>3</v>
      </c>
      <c r="G92" s="912"/>
      <c r="H92" s="1691"/>
      <c r="I92" s="891">
        <f>SUBTOTAL(103,$J$4:J93)</f>
        <v>90</v>
      </c>
      <c r="J92" s="407" t="s">
        <v>409</v>
      </c>
      <c r="K92" s="892" t="s">
        <v>3</v>
      </c>
    </row>
    <row r="93" spans="1:11" s="136" customFormat="1" ht="18.75" customHeight="1">
      <c r="A93" s="884">
        <v>89</v>
      </c>
      <c r="B93" s="756" t="s">
        <v>411</v>
      </c>
      <c r="C93" s="886" t="s">
        <v>2</v>
      </c>
      <c r="G93" s="912"/>
      <c r="H93" s="1691"/>
      <c r="I93" s="891">
        <f>SUBTOTAL(103,$J$5:J93)</f>
        <v>89</v>
      </c>
      <c r="J93" s="407" t="s">
        <v>410</v>
      </c>
      <c r="K93" s="892" t="s">
        <v>3</v>
      </c>
    </row>
    <row r="94" spans="1:11" s="136" customFormat="1" ht="18.75" customHeight="1">
      <c r="A94" s="884">
        <v>90</v>
      </c>
      <c r="B94" s="756" t="s">
        <v>412</v>
      </c>
      <c r="C94" s="886" t="s">
        <v>2</v>
      </c>
      <c r="G94" s="912"/>
      <c r="H94" s="1691"/>
      <c r="I94" s="891">
        <f>SUBTOTAL(103,$J$5:J94)</f>
        <v>90</v>
      </c>
      <c r="J94" s="407" t="s">
        <v>411</v>
      </c>
      <c r="K94" s="892" t="s">
        <v>2</v>
      </c>
    </row>
    <row r="95" spans="1:11" s="136" customFormat="1" ht="18.75" customHeight="1">
      <c r="A95" s="884">
        <v>91</v>
      </c>
      <c r="B95" s="756" t="s">
        <v>264</v>
      </c>
      <c r="C95" s="886" t="s">
        <v>227</v>
      </c>
      <c r="G95" s="912"/>
      <c r="H95" s="1691"/>
      <c r="I95" s="891">
        <f>SUBTOTAL(103,$J$5:J95)</f>
        <v>91</v>
      </c>
      <c r="J95" s="407" t="s">
        <v>412</v>
      </c>
      <c r="K95" s="892" t="s">
        <v>2</v>
      </c>
    </row>
    <row r="96" spans="1:11" s="136" customFormat="1" ht="18.75" customHeight="1">
      <c r="A96" s="884">
        <v>92</v>
      </c>
      <c r="B96" s="756" t="s">
        <v>413</v>
      </c>
      <c r="C96" s="886" t="s">
        <v>2</v>
      </c>
      <c r="G96" s="912"/>
      <c r="H96" s="1691"/>
      <c r="I96" s="891">
        <f>SUBTOTAL(103,$J$5:J96)</f>
        <v>92</v>
      </c>
      <c r="J96" s="407" t="s">
        <v>264</v>
      </c>
      <c r="K96" s="892" t="s">
        <v>227</v>
      </c>
    </row>
    <row r="97" spans="1:11" s="136" customFormat="1" ht="18.75" customHeight="1">
      <c r="A97" s="884">
        <v>93</v>
      </c>
      <c r="B97" s="756" t="s">
        <v>414</v>
      </c>
      <c r="C97" s="886" t="s">
        <v>2</v>
      </c>
      <c r="G97" s="912"/>
      <c r="H97" s="1691"/>
      <c r="I97" s="891">
        <f>SUBTOTAL(103,$J$5:J97)</f>
        <v>93</v>
      </c>
      <c r="J97" s="407" t="s">
        <v>413</v>
      </c>
      <c r="K97" s="892" t="s">
        <v>2</v>
      </c>
    </row>
    <row r="98" spans="1:11" s="136" customFormat="1" ht="18.75" customHeight="1">
      <c r="A98" s="884">
        <v>94</v>
      </c>
      <c r="B98" s="756" t="s">
        <v>265</v>
      </c>
      <c r="C98" s="886" t="s">
        <v>178</v>
      </c>
      <c r="G98" s="912"/>
      <c r="H98" s="1691"/>
      <c r="I98" s="891">
        <f>SUBTOTAL(103,$J$5:J98)</f>
        <v>94</v>
      </c>
      <c r="J98" s="407" t="s">
        <v>414</v>
      </c>
      <c r="K98" s="892" t="s">
        <v>2</v>
      </c>
    </row>
    <row r="99" spans="1:11" s="136" customFormat="1" ht="18.75" customHeight="1">
      <c r="A99" s="884">
        <v>95</v>
      </c>
      <c r="B99" s="756" t="s">
        <v>266</v>
      </c>
      <c r="C99" s="886" t="s">
        <v>211</v>
      </c>
      <c r="G99" s="912"/>
      <c r="H99" s="1691"/>
      <c r="I99" s="891">
        <f>SUBTOTAL(103,$J$5:J99)</f>
        <v>95</v>
      </c>
      <c r="J99" s="407" t="s">
        <v>265</v>
      </c>
      <c r="K99" s="892" t="s">
        <v>178</v>
      </c>
    </row>
    <row r="100" spans="1:11" s="136" customFormat="1" ht="18.75" customHeight="1">
      <c r="A100" s="884">
        <v>96</v>
      </c>
      <c r="B100" s="756" t="s">
        <v>267</v>
      </c>
      <c r="C100" s="886" t="s">
        <v>209</v>
      </c>
      <c r="G100" s="912"/>
      <c r="H100" s="1691"/>
      <c r="I100" s="891">
        <f>SUBTOTAL(103,$J$5:J100)</f>
        <v>96</v>
      </c>
      <c r="J100" s="407" t="s">
        <v>266</v>
      </c>
      <c r="K100" s="892" t="s">
        <v>211</v>
      </c>
    </row>
    <row r="101" spans="1:11" s="136" customFormat="1" ht="18.75" customHeight="1">
      <c r="A101" s="884">
        <v>97</v>
      </c>
      <c r="B101" s="756" t="s">
        <v>485</v>
      </c>
      <c r="C101" s="886" t="s">
        <v>211</v>
      </c>
      <c r="G101" s="912"/>
      <c r="H101" s="1691"/>
      <c r="I101" s="891">
        <f>SUBTOTAL(103,$J$5:J101)</f>
        <v>97</v>
      </c>
      <c r="J101" s="407" t="s">
        <v>267</v>
      </c>
      <c r="K101" s="892" t="s">
        <v>209</v>
      </c>
    </row>
    <row r="102" spans="1:11" s="136" customFormat="1" ht="18.75" customHeight="1">
      <c r="A102" s="884">
        <v>98</v>
      </c>
      <c r="B102" s="756" t="s">
        <v>11</v>
      </c>
      <c r="C102" s="886" t="s">
        <v>186</v>
      </c>
      <c r="G102" s="912"/>
      <c r="H102" s="1691"/>
      <c r="I102" s="891">
        <f>SUBTOTAL(103,$J$5:J102)</f>
        <v>98</v>
      </c>
      <c r="J102" s="407" t="s">
        <v>485</v>
      </c>
      <c r="K102" s="892" t="s">
        <v>211</v>
      </c>
    </row>
    <row r="103" spans="1:11" s="136" customFormat="1" ht="18.75" customHeight="1">
      <c r="A103" s="884">
        <v>99</v>
      </c>
      <c r="B103" s="756" t="s">
        <v>167</v>
      </c>
      <c r="C103" s="886" t="s">
        <v>218</v>
      </c>
      <c r="G103" s="912"/>
      <c r="H103" s="1691"/>
      <c r="I103" s="891">
        <f>SUBTOTAL(103,$J$5:J103)</f>
        <v>99</v>
      </c>
      <c r="J103" s="407" t="s">
        <v>11</v>
      </c>
      <c r="K103" s="892" t="s">
        <v>186</v>
      </c>
    </row>
    <row r="104" spans="1:11" s="136" customFormat="1" ht="18.75" customHeight="1">
      <c r="A104" s="884">
        <v>100</v>
      </c>
      <c r="B104" s="756" t="s">
        <v>308</v>
      </c>
      <c r="C104" s="886" t="s">
        <v>79</v>
      </c>
      <c r="G104" s="912"/>
      <c r="H104" s="1691"/>
      <c r="I104" s="891">
        <f>SUBTOTAL(103,$J$5:J104)</f>
        <v>100</v>
      </c>
      <c r="J104" s="407" t="s">
        <v>167</v>
      </c>
      <c r="K104" s="892" t="s">
        <v>218</v>
      </c>
    </row>
    <row r="105" spans="1:11" s="136" customFormat="1" ht="18.75" customHeight="1">
      <c r="A105" s="884">
        <v>101</v>
      </c>
      <c r="B105" s="756" t="s">
        <v>415</v>
      </c>
      <c r="C105" s="886" t="s">
        <v>2</v>
      </c>
      <c r="G105" s="912"/>
      <c r="H105" s="1691"/>
      <c r="I105" s="891">
        <f>SUBTOTAL(103,$J$5:J105)</f>
        <v>101</v>
      </c>
      <c r="J105" s="407" t="s">
        <v>308</v>
      </c>
      <c r="K105" s="892" t="s">
        <v>79</v>
      </c>
    </row>
    <row r="106" spans="1:11" s="136" customFormat="1" ht="18.75" customHeight="1">
      <c r="A106" s="884">
        <v>102</v>
      </c>
      <c r="B106" s="756" t="s">
        <v>416</v>
      </c>
      <c r="C106" s="886" t="s">
        <v>2</v>
      </c>
      <c r="G106" s="912"/>
      <c r="H106" s="1691"/>
      <c r="I106" s="891">
        <f>SUBTOTAL(103,$J$5:J106)</f>
        <v>102</v>
      </c>
      <c r="J106" s="407" t="s">
        <v>415</v>
      </c>
      <c r="K106" s="892" t="s">
        <v>2</v>
      </c>
    </row>
    <row r="107" spans="1:11" s="136" customFormat="1" ht="18.75" customHeight="1">
      <c r="A107" s="884">
        <v>103</v>
      </c>
      <c r="B107" s="756" t="s">
        <v>417</v>
      </c>
      <c r="C107" s="886" t="s">
        <v>79</v>
      </c>
      <c r="G107" s="912"/>
      <c r="H107" s="1691"/>
      <c r="I107" s="891">
        <f>SUBTOTAL(103,$J$5:J107)</f>
        <v>103</v>
      </c>
      <c r="J107" s="407" t="s">
        <v>416</v>
      </c>
      <c r="K107" s="892" t="s">
        <v>2</v>
      </c>
    </row>
    <row r="108" spans="1:11" s="136" customFormat="1" ht="18.75" customHeight="1">
      <c r="A108" s="884">
        <v>104</v>
      </c>
      <c r="B108" s="756" t="s">
        <v>418</v>
      </c>
      <c r="C108" s="886" t="s">
        <v>2</v>
      </c>
      <c r="G108" s="912"/>
      <c r="H108" s="1691"/>
      <c r="I108" s="891">
        <f>SUBTOTAL(103,$J$5:J108)</f>
        <v>104</v>
      </c>
      <c r="J108" s="407" t="s">
        <v>417</v>
      </c>
      <c r="K108" s="892" t="s">
        <v>79</v>
      </c>
    </row>
    <row r="109" spans="1:11" s="136" customFormat="1" ht="18.75" customHeight="1">
      <c r="A109" s="884">
        <v>105</v>
      </c>
      <c r="B109" s="756" t="s">
        <v>419</v>
      </c>
      <c r="C109" s="886" t="s">
        <v>49</v>
      </c>
      <c r="G109" s="912"/>
      <c r="H109" s="1691"/>
      <c r="I109" s="891">
        <f>SUBTOTAL(103,$J$5:J109)</f>
        <v>105</v>
      </c>
      <c r="J109" s="407" t="s">
        <v>418</v>
      </c>
      <c r="K109" s="892" t="s">
        <v>2</v>
      </c>
    </row>
    <row r="110" spans="1:11" s="136" customFormat="1" ht="18.75" customHeight="1">
      <c r="A110" s="884">
        <v>106</v>
      </c>
      <c r="B110" s="756" t="s">
        <v>420</v>
      </c>
      <c r="C110" s="886" t="s">
        <v>3</v>
      </c>
      <c r="G110" s="912"/>
      <c r="H110" s="1691"/>
      <c r="I110" s="891">
        <f>SUBTOTAL(103,$J$5:J110)</f>
        <v>106</v>
      </c>
      <c r="J110" s="407" t="s">
        <v>419</v>
      </c>
      <c r="K110" s="892" t="s">
        <v>49</v>
      </c>
    </row>
    <row r="111" spans="1:11" s="136" customFormat="1" ht="18.75" customHeight="1">
      <c r="A111" s="884">
        <v>107</v>
      </c>
      <c r="B111" s="756" t="s">
        <v>421</v>
      </c>
      <c r="C111" s="886" t="s">
        <v>170</v>
      </c>
      <c r="G111" s="912"/>
      <c r="H111" s="1691"/>
      <c r="I111" s="891">
        <f>SUBTOTAL(103,$J$5:J111)</f>
        <v>107</v>
      </c>
      <c r="J111" s="407" t="s">
        <v>420</v>
      </c>
      <c r="K111" s="892" t="s">
        <v>3</v>
      </c>
    </row>
    <row r="112" spans="1:11" s="136" customFormat="1" ht="18.75" customHeight="1">
      <c r="A112" s="884">
        <v>108</v>
      </c>
      <c r="B112" s="756" t="s">
        <v>422</v>
      </c>
      <c r="C112" s="886" t="s">
        <v>3</v>
      </c>
      <c r="G112" s="912"/>
      <c r="H112" s="1691"/>
      <c r="I112" s="891">
        <f>SUBTOTAL(103,$J$5:J112)</f>
        <v>108</v>
      </c>
      <c r="J112" s="407" t="s">
        <v>421</v>
      </c>
      <c r="K112" s="892" t="s">
        <v>170</v>
      </c>
    </row>
    <row r="113" spans="1:11" s="136" customFormat="1" ht="18.75" customHeight="1">
      <c r="A113" s="884">
        <v>109</v>
      </c>
      <c r="B113" s="756" t="s">
        <v>423</v>
      </c>
      <c r="C113" s="886" t="s">
        <v>154</v>
      </c>
      <c r="G113" s="912"/>
      <c r="H113" s="1691"/>
      <c r="I113" s="891">
        <f>SUBTOTAL(103,$J$5:J113)</f>
        <v>109</v>
      </c>
      <c r="J113" s="407" t="s">
        <v>422</v>
      </c>
      <c r="K113" s="892" t="s">
        <v>3</v>
      </c>
    </row>
    <row r="114" spans="1:11" s="136" customFormat="1" ht="18.75" customHeight="1">
      <c r="A114" s="884">
        <v>110</v>
      </c>
      <c r="B114" s="756" t="s">
        <v>424</v>
      </c>
      <c r="C114" s="886" t="s">
        <v>3</v>
      </c>
      <c r="G114" s="912"/>
      <c r="H114" s="1691"/>
      <c r="I114" s="891">
        <f>SUBTOTAL(103,$J$5:J114)</f>
        <v>110</v>
      </c>
      <c r="J114" s="407" t="s">
        <v>423</v>
      </c>
      <c r="K114" s="892" t="s">
        <v>154</v>
      </c>
    </row>
    <row r="115" spans="1:11" s="136" customFormat="1" ht="18.75" customHeight="1">
      <c r="A115" s="884">
        <v>111</v>
      </c>
      <c r="B115" s="756" t="s">
        <v>425</v>
      </c>
      <c r="C115" s="886" t="s">
        <v>79</v>
      </c>
      <c r="G115" s="912"/>
      <c r="H115" s="1691"/>
      <c r="I115" s="891">
        <f>SUBTOTAL(103,$J$5:J115)</f>
        <v>111</v>
      </c>
      <c r="J115" s="407" t="s">
        <v>424</v>
      </c>
      <c r="K115" s="892" t="s">
        <v>3</v>
      </c>
    </row>
    <row r="116" spans="1:11" s="136" customFormat="1" ht="18.75" customHeight="1">
      <c r="A116" s="884">
        <v>112</v>
      </c>
      <c r="B116" s="756" t="s">
        <v>12</v>
      </c>
      <c r="C116" s="886" t="s">
        <v>173</v>
      </c>
      <c r="G116" s="912"/>
      <c r="H116" s="1691"/>
      <c r="I116" s="891">
        <f>SUBTOTAL(103,$J$5:J116)</f>
        <v>112</v>
      </c>
      <c r="J116" s="407" t="s">
        <v>425</v>
      </c>
      <c r="K116" s="892" t="s">
        <v>79</v>
      </c>
    </row>
    <row r="117" spans="1:11" s="136" customFormat="1" ht="18.75" customHeight="1">
      <c r="A117" s="884">
        <v>113</v>
      </c>
      <c r="B117" s="756" t="s">
        <v>13</v>
      </c>
      <c r="C117" s="886" t="s">
        <v>217</v>
      </c>
      <c r="G117" s="912"/>
      <c r="H117" s="1691"/>
      <c r="I117" s="891">
        <f>SUBTOTAL(103,$J$5:J117)</f>
        <v>113</v>
      </c>
      <c r="J117" s="407" t="s">
        <v>12</v>
      </c>
      <c r="K117" s="892" t="s">
        <v>173</v>
      </c>
    </row>
    <row r="118" spans="1:11" s="136" customFormat="1" ht="18.75" customHeight="1">
      <c r="A118" s="884">
        <v>114</v>
      </c>
      <c r="B118" s="756" t="s">
        <v>51</v>
      </c>
      <c r="C118" s="886" t="s">
        <v>229</v>
      </c>
      <c r="G118" s="912"/>
      <c r="H118" s="1691"/>
      <c r="I118" s="891">
        <f>SUBTOTAL(103,$J$5:J118)</f>
        <v>114</v>
      </c>
      <c r="J118" s="407" t="s">
        <v>13</v>
      </c>
      <c r="K118" s="892" t="s">
        <v>217</v>
      </c>
    </row>
    <row r="119" spans="1:11" s="136" customFormat="1" ht="18.75" customHeight="1">
      <c r="A119" s="884">
        <v>115</v>
      </c>
      <c r="B119" s="756" t="s">
        <v>192</v>
      </c>
      <c r="C119" s="886" t="s">
        <v>2</v>
      </c>
      <c r="G119" s="912"/>
      <c r="H119" s="1691"/>
      <c r="I119" s="891">
        <f>SUBTOTAL(103,$J$5:J119)</f>
        <v>115</v>
      </c>
      <c r="J119" s="407" t="s">
        <v>51</v>
      </c>
      <c r="K119" s="892" t="s">
        <v>229</v>
      </c>
    </row>
    <row r="120" spans="1:11" s="136" customFormat="1" ht="18.75" customHeight="1">
      <c r="A120" s="884">
        <v>116</v>
      </c>
      <c r="B120" s="756" t="s">
        <v>193</v>
      </c>
      <c r="C120" s="886" t="s">
        <v>170</v>
      </c>
      <c r="G120" s="912"/>
      <c r="H120" s="1691"/>
      <c r="I120" s="891">
        <f>SUBTOTAL(103,$J$5:J120)</f>
        <v>116</v>
      </c>
      <c r="J120" s="407" t="s">
        <v>192</v>
      </c>
      <c r="K120" s="892" t="s">
        <v>2</v>
      </c>
    </row>
    <row r="121" spans="1:11" s="136" customFormat="1" ht="18.75" customHeight="1">
      <c r="A121" s="884">
        <v>117</v>
      </c>
      <c r="B121" s="756" t="s">
        <v>254</v>
      </c>
      <c r="C121" s="886" t="s">
        <v>79</v>
      </c>
      <c r="G121" s="912"/>
      <c r="H121" s="1691"/>
      <c r="I121" s="891">
        <f>SUBTOTAL(103,$J$5:J121)</f>
        <v>117</v>
      </c>
      <c r="J121" s="407" t="s">
        <v>193</v>
      </c>
      <c r="K121" s="892" t="s">
        <v>170</v>
      </c>
    </row>
    <row r="122" spans="1:11" s="136" customFormat="1" ht="18.75" customHeight="1">
      <c r="A122" s="884">
        <v>118</v>
      </c>
      <c r="B122" s="756" t="s">
        <v>253</v>
      </c>
      <c r="C122" s="886" t="s">
        <v>4</v>
      </c>
      <c r="G122" s="912"/>
      <c r="H122" s="1691"/>
      <c r="I122" s="891">
        <f>SUBTOTAL(103,$J$5:J122)</f>
        <v>118</v>
      </c>
      <c r="J122" s="407" t="s">
        <v>254</v>
      </c>
      <c r="K122" s="892" t="s">
        <v>79</v>
      </c>
    </row>
    <row r="123" spans="1:11" s="136" customFormat="1" ht="18.75" customHeight="1">
      <c r="A123" s="884">
        <v>119</v>
      </c>
      <c r="B123" s="756" t="s">
        <v>252</v>
      </c>
      <c r="C123" s="886" t="s">
        <v>3</v>
      </c>
      <c r="G123" s="912"/>
      <c r="H123" s="1691"/>
      <c r="I123" s="891">
        <f>SUBTOTAL(103,$J$5:J123)</f>
        <v>119</v>
      </c>
      <c r="J123" s="407" t="s">
        <v>253</v>
      </c>
      <c r="K123" s="892" t="s">
        <v>4</v>
      </c>
    </row>
    <row r="124" spans="1:11" s="136" customFormat="1" ht="18.75" customHeight="1">
      <c r="A124" s="884">
        <v>120</v>
      </c>
      <c r="B124" s="756" t="s">
        <v>251</v>
      </c>
      <c r="C124" s="886" t="s">
        <v>49</v>
      </c>
      <c r="G124" s="912"/>
      <c r="H124" s="1691"/>
      <c r="I124" s="891">
        <f>SUBTOTAL(103,$J$5:J124)</f>
        <v>120</v>
      </c>
      <c r="J124" s="407" t="s">
        <v>252</v>
      </c>
      <c r="K124" s="892" t="s">
        <v>3</v>
      </c>
    </row>
    <row r="125" spans="1:11" s="136" customFormat="1" ht="18.75" customHeight="1">
      <c r="A125" s="884">
        <v>121</v>
      </c>
      <c r="B125" s="756" t="s">
        <v>426</v>
      </c>
      <c r="C125" s="886" t="s">
        <v>170</v>
      </c>
      <c r="G125" s="912"/>
      <c r="H125" s="1691"/>
      <c r="I125" s="891">
        <f>SUBTOTAL(103,$J$5:J125)</f>
        <v>121</v>
      </c>
      <c r="J125" s="407" t="s">
        <v>251</v>
      </c>
      <c r="K125" s="892" t="s">
        <v>49</v>
      </c>
    </row>
    <row r="126" spans="1:11" s="136" customFormat="1" ht="18.75" customHeight="1">
      <c r="A126" s="884">
        <v>122</v>
      </c>
      <c r="B126" s="756" t="s">
        <v>52</v>
      </c>
      <c r="C126" s="886" t="s">
        <v>213</v>
      </c>
      <c r="G126" s="912"/>
      <c r="H126" s="1691"/>
      <c r="I126" s="891">
        <f>SUBTOTAL(103,$J$5:J126)</f>
        <v>122</v>
      </c>
      <c r="J126" s="407" t="s">
        <v>426</v>
      </c>
      <c r="K126" s="892" t="s">
        <v>170</v>
      </c>
    </row>
    <row r="127" spans="1:11" s="136" customFormat="1" ht="18.75" customHeight="1">
      <c r="A127" s="884">
        <v>123</v>
      </c>
      <c r="B127" s="756" t="s">
        <v>53</v>
      </c>
      <c r="C127" s="886" t="s">
        <v>213</v>
      </c>
      <c r="G127" s="912"/>
      <c r="H127" s="1691"/>
      <c r="I127" s="891">
        <f>SUBTOTAL(103,$J$5:J127)</f>
        <v>123</v>
      </c>
      <c r="J127" s="407" t="s">
        <v>52</v>
      </c>
      <c r="K127" s="892" t="s">
        <v>213</v>
      </c>
    </row>
    <row r="128" spans="1:11" s="136" customFormat="1" ht="18.75" customHeight="1">
      <c r="A128" s="884">
        <v>124</v>
      </c>
      <c r="B128" s="756" t="s">
        <v>174</v>
      </c>
      <c r="C128" s="886" t="s">
        <v>4</v>
      </c>
      <c r="G128" s="912"/>
      <c r="H128" s="1691"/>
      <c r="I128" s="891">
        <f>SUBTOTAL(103,$J$5:J128)</f>
        <v>124</v>
      </c>
      <c r="J128" s="407" t="s">
        <v>53</v>
      </c>
      <c r="K128" s="892" t="s">
        <v>213</v>
      </c>
    </row>
    <row r="129" spans="1:11" s="136" customFormat="1" ht="18.75" customHeight="1">
      <c r="A129" s="884">
        <v>125</v>
      </c>
      <c r="B129" s="756" t="s">
        <v>175</v>
      </c>
      <c r="C129" s="886" t="s">
        <v>4</v>
      </c>
      <c r="G129" s="912"/>
      <c r="H129" s="1691"/>
      <c r="I129" s="891">
        <f>SUBTOTAL(103,$J$5:J129)</f>
        <v>125</v>
      </c>
      <c r="J129" s="407" t="s">
        <v>174</v>
      </c>
      <c r="K129" s="892" t="s">
        <v>4</v>
      </c>
    </row>
    <row r="130" spans="1:11" s="136" customFormat="1" ht="18.75" customHeight="1">
      <c r="A130" s="884">
        <v>126</v>
      </c>
      <c r="B130" s="756" t="s">
        <v>176</v>
      </c>
      <c r="C130" s="886" t="s">
        <v>170</v>
      </c>
      <c r="G130" s="912"/>
      <c r="H130" s="1691"/>
      <c r="I130" s="891">
        <f>SUBTOTAL(103,$J$5:J130)</f>
        <v>126</v>
      </c>
      <c r="J130" s="407" t="s">
        <v>175</v>
      </c>
      <c r="K130" s="892" t="s">
        <v>4</v>
      </c>
    </row>
    <row r="131" spans="1:11" s="136" customFormat="1" ht="18.75" customHeight="1">
      <c r="A131" s="884">
        <v>127</v>
      </c>
      <c r="B131" s="756" t="s">
        <v>177</v>
      </c>
      <c r="C131" s="886" t="s">
        <v>2</v>
      </c>
      <c r="G131" s="912"/>
      <c r="H131" s="1691"/>
      <c r="I131" s="891">
        <f>SUBTOTAL(103,$J$5:J131)</f>
        <v>127</v>
      </c>
      <c r="J131" s="407" t="s">
        <v>176</v>
      </c>
      <c r="K131" s="892" t="s">
        <v>170</v>
      </c>
    </row>
    <row r="132" spans="1:11" s="136" customFormat="1" ht="18.75" customHeight="1">
      <c r="A132" s="884">
        <v>128</v>
      </c>
      <c r="B132" s="756" t="s">
        <v>427</v>
      </c>
      <c r="C132" s="886" t="s">
        <v>3</v>
      </c>
      <c r="G132" s="912"/>
      <c r="H132" s="1691"/>
      <c r="I132" s="891">
        <f>SUBTOTAL(103,$J$5:J132)</f>
        <v>128</v>
      </c>
      <c r="J132" s="407" t="s">
        <v>177</v>
      </c>
      <c r="K132" s="892" t="s">
        <v>2</v>
      </c>
    </row>
    <row r="133" spans="1:11" s="136" customFormat="1" ht="18.75" customHeight="1">
      <c r="A133" s="884">
        <v>129</v>
      </c>
      <c r="B133" s="756" t="s">
        <v>428</v>
      </c>
      <c r="C133" s="886" t="s">
        <v>4</v>
      </c>
      <c r="G133" s="912"/>
      <c r="H133" s="1691"/>
      <c r="I133" s="891">
        <f>SUBTOTAL(103,$J$5:J133)</f>
        <v>129</v>
      </c>
      <c r="J133" s="407" t="s">
        <v>427</v>
      </c>
      <c r="K133" s="892" t="s">
        <v>3</v>
      </c>
    </row>
    <row r="134" spans="1:11" s="136" customFormat="1" ht="18.75" customHeight="1">
      <c r="A134" s="884">
        <v>130</v>
      </c>
      <c r="B134" s="756" t="s">
        <v>54</v>
      </c>
      <c r="C134" s="886" t="s">
        <v>197</v>
      </c>
      <c r="G134" s="912"/>
      <c r="H134" s="1691"/>
      <c r="I134" s="891">
        <f>SUBTOTAL(103,$J$5:J134)</f>
        <v>130</v>
      </c>
      <c r="J134" s="407" t="s">
        <v>428</v>
      </c>
      <c r="K134" s="892" t="s">
        <v>4</v>
      </c>
    </row>
    <row r="135" spans="1:11" s="136" customFormat="1" ht="18.75" customHeight="1">
      <c r="A135" s="884">
        <v>131</v>
      </c>
      <c r="B135" s="756" t="s">
        <v>179</v>
      </c>
      <c r="C135" s="886" t="s">
        <v>3</v>
      </c>
      <c r="G135" s="912"/>
      <c r="H135" s="1691"/>
      <c r="I135" s="891">
        <f>SUBTOTAL(103,$J$5:J135)</f>
        <v>131</v>
      </c>
      <c r="J135" s="407" t="s">
        <v>54</v>
      </c>
      <c r="K135" s="892" t="s">
        <v>197</v>
      </c>
    </row>
    <row r="136" spans="1:11" s="136" customFormat="1" ht="18.75" customHeight="1">
      <c r="A136" s="884">
        <v>132</v>
      </c>
      <c r="B136" s="756" t="s">
        <v>180</v>
      </c>
      <c r="C136" s="886" t="s">
        <v>79</v>
      </c>
      <c r="G136" s="912"/>
      <c r="H136" s="1691"/>
      <c r="I136" s="891">
        <f>SUBTOTAL(103,$J$5:J136)</f>
        <v>132</v>
      </c>
      <c r="J136" s="407" t="s">
        <v>179</v>
      </c>
      <c r="K136" s="892" t="s">
        <v>3</v>
      </c>
    </row>
    <row r="137" spans="1:11" s="136" customFormat="1" ht="18.75" customHeight="1">
      <c r="A137" s="884">
        <v>133</v>
      </c>
      <c r="B137" s="756" t="s">
        <v>181</v>
      </c>
      <c r="C137" s="886" t="s">
        <v>79</v>
      </c>
      <c r="G137" s="912"/>
      <c r="H137" s="1691"/>
      <c r="I137" s="891">
        <f>SUBTOTAL(103,$J$5:J137)</f>
        <v>133</v>
      </c>
      <c r="J137" s="407" t="s">
        <v>180</v>
      </c>
      <c r="K137" s="892" t="s">
        <v>79</v>
      </c>
    </row>
    <row r="138" spans="1:11" s="136" customFormat="1" ht="18.75" customHeight="1">
      <c r="A138" s="884">
        <v>134</v>
      </c>
      <c r="B138" s="756" t="s">
        <v>182</v>
      </c>
      <c r="C138" s="886" t="s">
        <v>3</v>
      </c>
      <c r="G138" s="912"/>
      <c r="H138" s="1691"/>
      <c r="I138" s="891">
        <f>SUBTOTAL(103,$J$5:J138)</f>
        <v>134</v>
      </c>
      <c r="J138" s="407" t="s">
        <v>181</v>
      </c>
      <c r="K138" s="892" t="s">
        <v>79</v>
      </c>
    </row>
    <row r="139" spans="1:11" s="136" customFormat="1" ht="18.75" customHeight="1">
      <c r="A139" s="884">
        <v>135</v>
      </c>
      <c r="B139" s="756" t="s">
        <v>429</v>
      </c>
      <c r="C139" s="886" t="s">
        <v>3</v>
      </c>
      <c r="G139" s="912"/>
      <c r="H139" s="1691"/>
      <c r="I139" s="891">
        <f>SUBTOTAL(103,$J$5:J139)</f>
        <v>135</v>
      </c>
      <c r="J139" s="407" t="s">
        <v>182</v>
      </c>
      <c r="K139" s="892" t="s">
        <v>3</v>
      </c>
    </row>
    <row r="140" spans="1:11" s="136" customFormat="1" ht="18.75" customHeight="1">
      <c r="A140" s="884">
        <v>136</v>
      </c>
      <c r="B140" s="756" t="s">
        <v>55</v>
      </c>
      <c r="C140" s="886" t="s">
        <v>430</v>
      </c>
      <c r="G140" s="912"/>
      <c r="H140" s="1691"/>
      <c r="I140" s="891">
        <f>SUBTOTAL(103,$J$5:J140)</f>
        <v>136</v>
      </c>
      <c r="J140" s="407" t="s">
        <v>429</v>
      </c>
      <c r="K140" s="892" t="s">
        <v>3</v>
      </c>
    </row>
    <row r="141" spans="1:11" s="136" customFormat="1" ht="18.75" customHeight="1">
      <c r="A141" s="884">
        <v>137</v>
      </c>
      <c r="B141" s="756" t="s">
        <v>56</v>
      </c>
      <c r="C141" s="886" t="s">
        <v>215</v>
      </c>
      <c r="G141" s="912"/>
      <c r="H141" s="1691"/>
      <c r="I141" s="891">
        <f>SUBTOTAL(103,$J$5:J141)</f>
        <v>137</v>
      </c>
      <c r="J141" s="407" t="s">
        <v>55</v>
      </c>
      <c r="K141" s="892" t="s">
        <v>430</v>
      </c>
    </row>
    <row r="142" spans="1:11" s="136" customFormat="1" ht="18.75" customHeight="1">
      <c r="A142" s="884">
        <v>138</v>
      </c>
      <c r="B142" s="756" t="s">
        <v>676</v>
      </c>
      <c r="C142" s="886" t="s">
        <v>211</v>
      </c>
      <c r="G142" s="912"/>
      <c r="H142" s="1691"/>
      <c r="I142" s="891">
        <f>SUBTOTAL(103,$J$5:J142)</f>
        <v>138</v>
      </c>
      <c r="J142" s="407" t="s">
        <v>56</v>
      </c>
      <c r="K142" s="892" t="s">
        <v>215</v>
      </c>
    </row>
    <row r="143" spans="1:11" s="136" customFormat="1" ht="18.75" customHeight="1">
      <c r="A143" s="884">
        <v>139</v>
      </c>
      <c r="B143" s="756" t="s">
        <v>57</v>
      </c>
      <c r="C143" s="886" t="s">
        <v>186</v>
      </c>
      <c r="G143" s="912"/>
      <c r="H143" s="1691"/>
      <c r="I143" s="891">
        <f>SUBTOTAL(103,$J$5:J143)</f>
        <v>139</v>
      </c>
      <c r="J143" s="407" t="s">
        <v>676</v>
      </c>
      <c r="K143" s="892" t="s">
        <v>211</v>
      </c>
    </row>
    <row r="144" spans="1:11" s="136" customFormat="1" ht="18.75" customHeight="1">
      <c r="A144" s="884">
        <v>140</v>
      </c>
      <c r="B144" s="756" t="s">
        <v>58</v>
      </c>
      <c r="C144" s="886" t="s">
        <v>186</v>
      </c>
      <c r="G144" s="912"/>
      <c r="H144" s="1691"/>
      <c r="I144" s="891">
        <f>SUBTOTAL(103,$J$5:J144)</f>
        <v>140</v>
      </c>
      <c r="J144" s="407" t="s">
        <v>57</v>
      </c>
      <c r="K144" s="892" t="s">
        <v>186</v>
      </c>
    </row>
    <row r="145" spans="1:11" s="136" customFormat="1" ht="18.75" customHeight="1">
      <c r="A145" s="884">
        <v>141</v>
      </c>
      <c r="B145" s="756" t="s">
        <v>59</v>
      </c>
      <c r="C145" s="886" t="s">
        <v>431</v>
      </c>
      <c r="G145" s="912"/>
      <c r="H145" s="1691"/>
      <c r="I145" s="891">
        <f>SUBTOTAL(103,$J$5:J145)</f>
        <v>141</v>
      </c>
      <c r="J145" s="407" t="s">
        <v>58</v>
      </c>
      <c r="K145" s="892" t="s">
        <v>186</v>
      </c>
    </row>
    <row r="146" spans="1:11" s="136" customFormat="1" ht="18.75" customHeight="1">
      <c r="A146" s="884">
        <v>142</v>
      </c>
      <c r="B146" s="756" t="s">
        <v>60</v>
      </c>
      <c r="C146" s="886" t="s">
        <v>431</v>
      </c>
      <c r="G146" s="912"/>
      <c r="H146" s="1691"/>
      <c r="I146" s="891">
        <f>SUBTOTAL(103,$J$5:J146)</f>
        <v>142</v>
      </c>
      <c r="J146" s="407" t="s">
        <v>59</v>
      </c>
      <c r="K146" s="892" t="s">
        <v>431</v>
      </c>
    </row>
    <row r="147" spans="1:11" s="136" customFormat="1" ht="18.75" customHeight="1">
      <c r="A147" s="884">
        <v>143</v>
      </c>
      <c r="B147" s="756" t="s">
        <v>61</v>
      </c>
      <c r="C147" s="886" t="s">
        <v>49</v>
      </c>
      <c r="G147" s="912"/>
      <c r="H147" s="1691"/>
      <c r="I147" s="891">
        <f>SUBTOTAL(103,$J$5:J147)</f>
        <v>143</v>
      </c>
      <c r="J147" s="407" t="s">
        <v>60</v>
      </c>
      <c r="K147" s="892" t="s">
        <v>431</v>
      </c>
    </row>
    <row r="148" spans="1:11" s="136" customFormat="1" ht="18.75" customHeight="1">
      <c r="A148" s="884">
        <v>144</v>
      </c>
      <c r="B148" s="756" t="s">
        <v>62</v>
      </c>
      <c r="C148" s="886" t="s">
        <v>154</v>
      </c>
      <c r="G148" s="912"/>
      <c r="H148" s="1691"/>
      <c r="I148" s="891">
        <f>SUBTOTAL(103,$J$5:J148)</f>
        <v>144</v>
      </c>
      <c r="J148" s="407" t="s">
        <v>61</v>
      </c>
      <c r="K148" s="892" t="s">
        <v>49</v>
      </c>
    </row>
    <row r="149" spans="1:11" s="136" customFormat="1" ht="18.75" customHeight="1">
      <c r="A149" s="884">
        <v>145</v>
      </c>
      <c r="B149" s="756" t="s">
        <v>153</v>
      </c>
      <c r="C149" s="886" t="s">
        <v>170</v>
      </c>
      <c r="G149" s="912"/>
      <c r="H149" s="1691"/>
      <c r="I149" s="891">
        <f>SUBTOTAL(103,$J$5:J149)</f>
        <v>145</v>
      </c>
      <c r="J149" s="407" t="s">
        <v>62</v>
      </c>
      <c r="K149" s="892" t="s">
        <v>154</v>
      </c>
    </row>
    <row r="150" spans="1:11" s="136" customFormat="1" ht="18.75" customHeight="1">
      <c r="A150" s="884">
        <v>146</v>
      </c>
      <c r="B150" s="756" t="s">
        <v>155</v>
      </c>
      <c r="C150" s="886" t="s">
        <v>170</v>
      </c>
      <c r="G150" s="912"/>
      <c r="H150" s="1691"/>
      <c r="I150" s="891">
        <f>SUBTOTAL(103,$J$5:J150)</f>
        <v>146</v>
      </c>
      <c r="J150" s="407" t="s">
        <v>153</v>
      </c>
      <c r="K150" s="892" t="s">
        <v>170</v>
      </c>
    </row>
    <row r="151" spans="1:11" s="136" customFormat="1" ht="18.75" customHeight="1">
      <c r="A151" s="884">
        <v>147</v>
      </c>
      <c r="B151" s="756" t="s">
        <v>156</v>
      </c>
      <c r="C151" s="886" t="s">
        <v>154</v>
      </c>
      <c r="G151" s="912"/>
      <c r="H151" s="1691"/>
      <c r="I151" s="891">
        <f>SUBTOTAL(103,$J$5:J151)</f>
        <v>147</v>
      </c>
      <c r="J151" s="407" t="s">
        <v>155</v>
      </c>
      <c r="K151" s="892" t="s">
        <v>170</v>
      </c>
    </row>
    <row r="152" spans="1:11" s="136" customFormat="1" ht="18.75" customHeight="1">
      <c r="A152" s="884">
        <v>148</v>
      </c>
      <c r="B152" s="756" t="s">
        <v>162</v>
      </c>
      <c r="C152" s="886" t="s">
        <v>4</v>
      </c>
      <c r="G152" s="912"/>
      <c r="H152" s="1691"/>
      <c r="I152" s="891">
        <f>SUBTOTAL(103,$J$5:J152)</f>
        <v>148</v>
      </c>
      <c r="J152" s="407" t="s">
        <v>156</v>
      </c>
      <c r="K152" s="892" t="s">
        <v>154</v>
      </c>
    </row>
    <row r="153" spans="1:11" s="136" customFormat="1" ht="18.75" customHeight="1">
      <c r="A153" s="884">
        <v>149</v>
      </c>
      <c r="B153" s="756" t="s">
        <v>63</v>
      </c>
      <c r="C153" s="886" t="s">
        <v>250</v>
      </c>
      <c r="G153" s="912"/>
      <c r="H153" s="1691"/>
      <c r="I153" s="891">
        <f>SUBTOTAL(103,$J$5:J153)</f>
        <v>149</v>
      </c>
      <c r="J153" s="407" t="s">
        <v>162</v>
      </c>
      <c r="K153" s="892" t="s">
        <v>4</v>
      </c>
    </row>
    <row r="154" spans="1:11" s="136" customFormat="1" ht="18.75" customHeight="1">
      <c r="A154" s="884">
        <v>150</v>
      </c>
      <c r="B154" s="756" t="s">
        <v>64</v>
      </c>
      <c r="C154" s="886" t="s">
        <v>185</v>
      </c>
      <c r="G154" s="912"/>
      <c r="H154" s="1691"/>
      <c r="I154" s="891">
        <f>SUBTOTAL(103,$J$5:J154)</f>
        <v>150</v>
      </c>
      <c r="J154" s="407" t="s">
        <v>63</v>
      </c>
      <c r="K154" s="892" t="s">
        <v>250</v>
      </c>
    </row>
    <row r="155" spans="1:11" s="136" customFormat="1" ht="18.75" customHeight="1">
      <c r="A155" s="884">
        <v>151</v>
      </c>
      <c r="B155" s="756" t="s">
        <v>432</v>
      </c>
      <c r="C155" s="886" t="s">
        <v>79</v>
      </c>
      <c r="G155" s="912"/>
      <c r="H155" s="1691"/>
      <c r="I155" s="891">
        <f>SUBTOTAL(103,$J$5:J155)</f>
        <v>151</v>
      </c>
      <c r="J155" s="407" t="s">
        <v>64</v>
      </c>
      <c r="K155" s="892" t="s">
        <v>185</v>
      </c>
    </row>
    <row r="156" spans="1:11" s="136" customFormat="1" ht="18.75" customHeight="1">
      <c r="A156" s="884">
        <v>152</v>
      </c>
      <c r="B156" s="756" t="s">
        <v>433</v>
      </c>
      <c r="C156" s="886" t="s">
        <v>3</v>
      </c>
      <c r="G156" s="912"/>
      <c r="H156" s="1691"/>
      <c r="I156" s="891">
        <f>SUBTOTAL(103,$J$5:J156)</f>
        <v>152</v>
      </c>
      <c r="J156" s="407" t="s">
        <v>432</v>
      </c>
      <c r="K156" s="892" t="s">
        <v>79</v>
      </c>
    </row>
    <row r="157" spans="1:11" s="136" customFormat="1" ht="18.75" customHeight="1">
      <c r="A157" s="884">
        <v>153</v>
      </c>
      <c r="B157" s="756" t="s">
        <v>434</v>
      </c>
      <c r="C157" s="886" t="s">
        <v>3</v>
      </c>
      <c r="G157" s="912"/>
      <c r="H157" s="1691"/>
      <c r="I157" s="891">
        <f>SUBTOTAL(103,$J$5:J157)</f>
        <v>153</v>
      </c>
      <c r="J157" s="407" t="s">
        <v>433</v>
      </c>
      <c r="K157" s="892" t="s">
        <v>3</v>
      </c>
    </row>
    <row r="158" spans="1:11" s="136" customFormat="1" ht="18.75" customHeight="1">
      <c r="A158" s="884">
        <v>154</v>
      </c>
      <c r="B158" s="756" t="s">
        <v>435</v>
      </c>
      <c r="C158" s="886" t="s">
        <v>2</v>
      </c>
      <c r="G158" s="912"/>
      <c r="H158" s="1691"/>
      <c r="I158" s="891">
        <f>SUBTOTAL(103,$J$5:J158)</f>
        <v>154</v>
      </c>
      <c r="J158" s="407" t="s">
        <v>434</v>
      </c>
      <c r="K158" s="892" t="s">
        <v>3</v>
      </c>
    </row>
    <row r="159" spans="1:11" s="136" customFormat="1" ht="18.75" customHeight="1">
      <c r="A159" s="884">
        <v>155</v>
      </c>
      <c r="B159" s="756" t="s">
        <v>436</v>
      </c>
      <c r="C159" s="886" t="s">
        <v>3</v>
      </c>
      <c r="G159" s="912"/>
      <c r="H159" s="1691"/>
      <c r="I159" s="891">
        <f>SUBTOTAL(103,$J$5:J159)</f>
        <v>155</v>
      </c>
      <c r="J159" s="407" t="s">
        <v>435</v>
      </c>
      <c r="K159" s="892" t="s">
        <v>2</v>
      </c>
    </row>
    <row r="160" spans="1:11" s="136" customFormat="1" ht="18.75" customHeight="1">
      <c r="A160" s="884">
        <v>156</v>
      </c>
      <c r="B160" s="756" t="s">
        <v>900</v>
      </c>
      <c r="C160" s="886" t="s">
        <v>197</v>
      </c>
      <c r="G160" s="912"/>
      <c r="H160" s="1691"/>
      <c r="I160" s="891">
        <f>SUBTOTAL(103,$J$5:J160)</f>
        <v>156</v>
      </c>
      <c r="J160" s="407" t="s">
        <v>436</v>
      </c>
      <c r="K160" s="892" t="s">
        <v>3</v>
      </c>
    </row>
    <row r="161" spans="1:11" s="136" customFormat="1" ht="18.75" customHeight="1">
      <c r="A161" s="884">
        <v>157</v>
      </c>
      <c r="B161" s="756" t="s">
        <v>901</v>
      </c>
      <c r="C161" s="886" t="s">
        <v>79</v>
      </c>
      <c r="G161" s="912"/>
      <c r="H161" s="1691"/>
      <c r="I161" s="891">
        <f>SUBTOTAL(103,$J$5:J161)</f>
        <v>157</v>
      </c>
      <c r="J161" s="407" t="s">
        <v>900</v>
      </c>
      <c r="K161" s="892" t="s">
        <v>197</v>
      </c>
    </row>
    <row r="162" spans="1:11" s="136" customFormat="1" ht="18.75" customHeight="1">
      <c r="A162" s="884">
        <v>158</v>
      </c>
      <c r="B162" s="756" t="s">
        <v>902</v>
      </c>
      <c r="C162" s="886" t="s">
        <v>79</v>
      </c>
      <c r="G162" s="912"/>
      <c r="H162" s="1691"/>
      <c r="I162" s="891">
        <f>SUBTOTAL(103,$J$5:J162)</f>
        <v>158</v>
      </c>
      <c r="J162" s="407" t="s">
        <v>901</v>
      </c>
      <c r="K162" s="892" t="s">
        <v>79</v>
      </c>
    </row>
    <row r="163" spans="1:11" s="136" customFormat="1" ht="18.75" customHeight="1">
      <c r="A163" s="884">
        <v>159</v>
      </c>
      <c r="B163" s="756" t="s">
        <v>903</v>
      </c>
      <c r="C163" s="886" t="s">
        <v>79</v>
      </c>
      <c r="G163" s="912"/>
      <c r="H163" s="1691"/>
      <c r="I163" s="891">
        <f>SUBTOTAL(103,$J$5:J163)</f>
        <v>159</v>
      </c>
      <c r="J163" s="407" t="s">
        <v>902</v>
      </c>
      <c r="K163" s="892" t="s">
        <v>79</v>
      </c>
    </row>
    <row r="164" spans="1:11" s="136" customFormat="1" ht="18.75" customHeight="1">
      <c r="A164" s="884">
        <v>160</v>
      </c>
      <c r="B164" s="756" t="s">
        <v>904</v>
      </c>
      <c r="C164" s="886" t="s">
        <v>2</v>
      </c>
      <c r="G164" s="912"/>
      <c r="H164" s="1691"/>
      <c r="I164" s="891">
        <f>SUBTOTAL(103,$J$5:J164)</f>
        <v>160</v>
      </c>
      <c r="J164" s="407" t="s">
        <v>903</v>
      </c>
      <c r="K164" s="892" t="s">
        <v>79</v>
      </c>
    </row>
    <row r="165" spans="1:11" s="136" customFormat="1" ht="18.75" customHeight="1">
      <c r="A165" s="884">
        <v>161</v>
      </c>
      <c r="B165" s="877" t="s">
        <v>905</v>
      </c>
      <c r="C165" s="887" t="s">
        <v>79</v>
      </c>
      <c r="G165" s="912"/>
      <c r="H165" s="1691"/>
      <c r="I165" s="891">
        <f>SUBTOTAL(103,$J$5:J165)</f>
        <v>161</v>
      </c>
      <c r="J165" s="407" t="s">
        <v>904</v>
      </c>
      <c r="K165" s="892" t="s">
        <v>2</v>
      </c>
    </row>
    <row r="166" spans="1:11" s="136" customFormat="1" ht="18.75" customHeight="1">
      <c r="A166" s="884">
        <v>162</v>
      </c>
      <c r="B166" s="756" t="s">
        <v>906</v>
      </c>
      <c r="C166" s="886" t="s">
        <v>49</v>
      </c>
      <c r="G166" s="912"/>
      <c r="H166" s="1691"/>
      <c r="I166" s="891">
        <f>SUBTOTAL(103,$J$5:J166)</f>
        <v>162</v>
      </c>
      <c r="J166" s="407" t="s">
        <v>905</v>
      </c>
      <c r="K166" s="892" t="s">
        <v>79</v>
      </c>
    </row>
    <row r="167" spans="1:11" s="136" customFormat="1" ht="18.75" customHeight="1">
      <c r="A167" s="884">
        <v>163</v>
      </c>
      <c r="B167" s="756" t="s">
        <v>65</v>
      </c>
      <c r="C167" s="886" t="s">
        <v>197</v>
      </c>
      <c r="G167" s="912"/>
      <c r="H167" s="1691"/>
      <c r="I167" s="891">
        <f>SUBTOTAL(103,$J$5:J167)</f>
        <v>163</v>
      </c>
      <c r="J167" s="407" t="s">
        <v>906</v>
      </c>
      <c r="K167" s="892" t="s">
        <v>49</v>
      </c>
    </row>
    <row r="168" spans="1:11" s="136" customFormat="1" ht="18.75" customHeight="1">
      <c r="A168" s="884">
        <v>164</v>
      </c>
      <c r="B168" s="756" t="s">
        <v>26</v>
      </c>
      <c r="C168" s="886" t="s">
        <v>3</v>
      </c>
      <c r="G168" s="912"/>
      <c r="H168" s="1691"/>
      <c r="I168" s="891">
        <f>SUBTOTAL(103,$J$5:J168)</f>
        <v>164</v>
      </c>
      <c r="J168" s="407" t="s">
        <v>65</v>
      </c>
      <c r="K168" s="892" t="s">
        <v>197</v>
      </c>
    </row>
    <row r="169" spans="1:11" s="136" customFormat="1" ht="18.75" customHeight="1">
      <c r="A169" s="884">
        <v>165</v>
      </c>
      <c r="B169" s="756" t="s">
        <v>437</v>
      </c>
      <c r="C169" s="886" t="s">
        <v>49</v>
      </c>
      <c r="G169" s="912"/>
      <c r="H169" s="1691"/>
      <c r="I169" s="891">
        <f>SUBTOTAL(103,$J$5:J169)</f>
        <v>165</v>
      </c>
      <c r="J169" s="407" t="s">
        <v>26</v>
      </c>
      <c r="K169" s="892" t="s">
        <v>3</v>
      </c>
    </row>
    <row r="170" spans="1:11" s="136" customFormat="1" ht="18.75" customHeight="1">
      <c r="A170" s="884">
        <v>166</v>
      </c>
      <c r="B170" s="756" t="s">
        <v>438</v>
      </c>
      <c r="C170" s="886" t="s">
        <v>2</v>
      </c>
      <c r="G170" s="912"/>
      <c r="H170" s="1691"/>
      <c r="I170" s="891">
        <f>SUBTOTAL(103,$J$5:J170)</f>
        <v>166</v>
      </c>
      <c r="J170" s="407" t="s">
        <v>437</v>
      </c>
      <c r="K170" s="892" t="s">
        <v>49</v>
      </c>
    </row>
    <row r="171" spans="1:11" s="136" customFormat="1" ht="18.75" customHeight="1">
      <c r="A171" s="884">
        <v>167</v>
      </c>
      <c r="B171" s="756" t="s">
        <v>439</v>
      </c>
      <c r="C171" s="886" t="s">
        <v>49</v>
      </c>
      <c r="G171" s="912"/>
      <c r="H171" s="1691"/>
      <c r="I171" s="891">
        <f>SUBTOTAL(103,$J$5:J171)</f>
        <v>167</v>
      </c>
      <c r="J171" s="407" t="s">
        <v>438</v>
      </c>
      <c r="K171" s="892" t="s">
        <v>2</v>
      </c>
    </row>
    <row r="172" spans="1:11" s="136" customFormat="1" ht="18.75" customHeight="1">
      <c r="A172" s="884">
        <v>168</v>
      </c>
      <c r="B172" s="756" t="s">
        <v>440</v>
      </c>
      <c r="C172" s="886" t="s">
        <v>3</v>
      </c>
      <c r="G172" s="912"/>
      <c r="H172" s="1691"/>
      <c r="I172" s="891">
        <f>SUBTOTAL(103,$J$5:J172)</f>
        <v>168</v>
      </c>
      <c r="J172" s="407" t="s">
        <v>439</v>
      </c>
      <c r="K172" s="892" t="s">
        <v>49</v>
      </c>
    </row>
    <row r="173" spans="1:11" s="136" customFormat="1" ht="18.75" customHeight="1">
      <c r="A173" s="884">
        <v>169</v>
      </c>
      <c r="B173" s="756" t="s">
        <v>441</v>
      </c>
      <c r="C173" s="886" t="s">
        <v>79</v>
      </c>
      <c r="G173" s="912"/>
      <c r="H173" s="1691"/>
      <c r="I173" s="891">
        <f>SUBTOTAL(103,$J$5:J173)</f>
        <v>169</v>
      </c>
      <c r="J173" s="407" t="s">
        <v>440</v>
      </c>
      <c r="K173" s="892" t="s">
        <v>3</v>
      </c>
    </row>
    <row r="174" spans="1:11" s="136" customFormat="1" ht="18.75" customHeight="1">
      <c r="A174" s="884">
        <v>170</v>
      </c>
      <c r="B174" s="756" t="s">
        <v>442</v>
      </c>
      <c r="C174" s="886" t="s">
        <v>4</v>
      </c>
      <c r="G174" s="912"/>
      <c r="H174" s="1691"/>
      <c r="I174" s="891">
        <f>SUBTOTAL(103,$J$5:J174)</f>
        <v>170</v>
      </c>
      <c r="J174" s="407" t="s">
        <v>441</v>
      </c>
      <c r="K174" s="892" t="s">
        <v>79</v>
      </c>
    </row>
    <row r="175" spans="1:11" s="136" customFormat="1" ht="18.75" customHeight="1">
      <c r="A175" s="884">
        <v>171</v>
      </c>
      <c r="B175" s="756" t="s">
        <v>443</v>
      </c>
      <c r="C175" s="886" t="s">
        <v>2</v>
      </c>
      <c r="G175" s="912"/>
      <c r="H175" s="1691"/>
      <c r="I175" s="891">
        <f>SUBTOTAL(103,$J$5:J175)</f>
        <v>171</v>
      </c>
      <c r="J175" s="407" t="s">
        <v>442</v>
      </c>
      <c r="K175" s="892" t="s">
        <v>4</v>
      </c>
    </row>
    <row r="176" spans="1:11" s="136" customFormat="1" ht="18.75" customHeight="1">
      <c r="A176" s="884">
        <v>172</v>
      </c>
      <c r="B176" s="756" t="s">
        <v>444</v>
      </c>
      <c r="C176" s="886" t="s">
        <v>4</v>
      </c>
      <c r="G176" s="912"/>
      <c r="H176" s="1691"/>
      <c r="I176" s="891">
        <f>SUBTOTAL(103,$J$5:J176)</f>
        <v>172</v>
      </c>
      <c r="J176" s="407" t="s">
        <v>443</v>
      </c>
      <c r="K176" s="892" t="s">
        <v>2</v>
      </c>
    </row>
    <row r="177" spans="1:11" s="136" customFormat="1" ht="18.75" customHeight="1">
      <c r="A177" s="884">
        <v>173</v>
      </c>
      <c r="B177" s="756" t="s">
        <v>445</v>
      </c>
      <c r="C177" s="886" t="s">
        <v>2</v>
      </c>
      <c r="G177" s="912"/>
      <c r="H177" s="1691"/>
      <c r="I177" s="891">
        <f>SUBTOTAL(103,$J$5:J177)</f>
        <v>173</v>
      </c>
      <c r="J177" s="407" t="s">
        <v>444</v>
      </c>
      <c r="K177" s="892" t="s">
        <v>4</v>
      </c>
    </row>
    <row r="178" spans="1:11" s="136" customFormat="1" ht="18.75" customHeight="1">
      <c r="A178" s="884">
        <v>174</v>
      </c>
      <c r="B178" s="756" t="s">
        <v>9</v>
      </c>
      <c r="C178" s="886" t="s">
        <v>197</v>
      </c>
      <c r="G178" s="912"/>
      <c r="H178" s="1691"/>
      <c r="I178" s="891">
        <f>SUBTOTAL(103,$J$5:J178)</f>
        <v>174</v>
      </c>
      <c r="J178" s="407" t="s">
        <v>445</v>
      </c>
      <c r="K178" s="892" t="s">
        <v>2</v>
      </c>
    </row>
    <row r="179" spans="1:11" s="136" customFormat="1" ht="18.75" customHeight="1">
      <c r="A179" s="884">
        <v>175</v>
      </c>
      <c r="B179" s="756" t="s">
        <v>82</v>
      </c>
      <c r="C179" s="886" t="s">
        <v>2</v>
      </c>
      <c r="G179" s="912"/>
      <c r="H179" s="1691"/>
      <c r="I179" s="891">
        <f>SUBTOTAL(103,$J$5:J179)</f>
        <v>175</v>
      </c>
      <c r="J179" s="407" t="s">
        <v>9</v>
      </c>
      <c r="K179" s="892" t="s">
        <v>197</v>
      </c>
    </row>
    <row r="180" spans="1:11" s="136" customFormat="1" ht="18.75" customHeight="1">
      <c r="A180" s="884">
        <v>176</v>
      </c>
      <c r="B180" s="756" t="s">
        <v>163</v>
      </c>
      <c r="C180" s="886" t="s">
        <v>170</v>
      </c>
      <c r="G180" s="912"/>
      <c r="H180" s="1691"/>
      <c r="I180" s="891">
        <f>SUBTOTAL(103,$J$5:J180)</f>
        <v>176</v>
      </c>
      <c r="J180" s="407" t="s">
        <v>82</v>
      </c>
      <c r="K180" s="892" t="s">
        <v>2</v>
      </c>
    </row>
    <row r="181" spans="1:11" s="136" customFormat="1" ht="18.75" customHeight="1">
      <c r="A181" s="884">
        <v>177</v>
      </c>
      <c r="B181" s="756" t="s">
        <v>164</v>
      </c>
      <c r="C181" s="886" t="s">
        <v>2</v>
      </c>
      <c r="G181" s="912"/>
      <c r="H181" s="1691"/>
      <c r="I181" s="891">
        <f>SUBTOTAL(103,$J$5:J181)</f>
        <v>177</v>
      </c>
      <c r="J181" s="407" t="s">
        <v>163</v>
      </c>
      <c r="K181" s="892" t="s">
        <v>170</v>
      </c>
    </row>
    <row r="182" spans="1:11" s="136" customFormat="1" ht="18.75" customHeight="1">
      <c r="A182" s="884">
        <v>178</v>
      </c>
      <c r="B182" s="756" t="s">
        <v>446</v>
      </c>
      <c r="C182" s="886" t="s">
        <v>154</v>
      </c>
      <c r="G182" s="912"/>
      <c r="H182" s="1691"/>
      <c r="I182" s="891">
        <f>SUBTOTAL(103,$J$5:J182)</f>
        <v>178</v>
      </c>
      <c r="J182" s="407" t="s">
        <v>164</v>
      </c>
      <c r="K182" s="892" t="s">
        <v>2</v>
      </c>
    </row>
    <row r="183" spans="1:11" s="136" customFormat="1" ht="18.75" customHeight="1">
      <c r="A183" s="884">
        <v>179</v>
      </c>
      <c r="B183" s="756" t="s">
        <v>447</v>
      </c>
      <c r="C183" s="886" t="s">
        <v>79</v>
      </c>
      <c r="G183" s="912"/>
      <c r="H183" s="1691"/>
      <c r="I183" s="891">
        <f>SUBTOTAL(103,$J$5:J183)</f>
        <v>179</v>
      </c>
      <c r="J183" s="407" t="s">
        <v>446</v>
      </c>
      <c r="K183" s="892" t="s">
        <v>154</v>
      </c>
    </row>
    <row r="184" spans="1:11" s="136" customFormat="1" ht="18.75" customHeight="1">
      <c r="A184" s="884">
        <v>180</v>
      </c>
      <c r="B184" s="756" t="s">
        <v>448</v>
      </c>
      <c r="C184" s="886" t="s">
        <v>49</v>
      </c>
      <c r="G184" s="912"/>
      <c r="H184" s="1691"/>
      <c r="I184" s="891">
        <f>SUBTOTAL(103,$J$5:J184)</f>
        <v>180</v>
      </c>
      <c r="J184" s="407" t="s">
        <v>447</v>
      </c>
      <c r="K184" s="892" t="s">
        <v>79</v>
      </c>
    </row>
    <row r="185" spans="1:11" s="136" customFormat="1" ht="18.75" customHeight="1">
      <c r="A185" s="884">
        <v>181</v>
      </c>
      <c r="B185" s="756" t="s">
        <v>449</v>
      </c>
      <c r="C185" s="886" t="s">
        <v>3</v>
      </c>
      <c r="G185" s="912"/>
      <c r="H185" s="1691"/>
      <c r="I185" s="891">
        <f>SUBTOTAL(103,$J$5:J185)</f>
        <v>181</v>
      </c>
      <c r="J185" s="407" t="s">
        <v>448</v>
      </c>
      <c r="K185" s="892" t="s">
        <v>49</v>
      </c>
    </row>
    <row r="186" spans="1:11" s="136" customFormat="1" ht="18.75" customHeight="1">
      <c r="A186" s="884">
        <v>182</v>
      </c>
      <c r="B186" s="756" t="s">
        <v>450</v>
      </c>
      <c r="C186" s="886" t="s">
        <v>3</v>
      </c>
      <c r="G186" s="912"/>
      <c r="H186" s="1691"/>
      <c r="I186" s="891">
        <f>SUBTOTAL(103,$J$5:J186)</f>
        <v>182</v>
      </c>
      <c r="J186" s="407" t="s">
        <v>449</v>
      </c>
      <c r="K186" s="892" t="s">
        <v>3</v>
      </c>
    </row>
    <row r="187" spans="1:11" s="136" customFormat="1" ht="18.75" customHeight="1">
      <c r="A187" s="884">
        <v>183</v>
      </c>
      <c r="B187" s="756" t="s">
        <v>451</v>
      </c>
      <c r="C187" s="886" t="s">
        <v>170</v>
      </c>
      <c r="G187" s="912"/>
      <c r="H187" s="1691"/>
      <c r="I187" s="891">
        <f>SUBTOTAL(103,$J$5:J187)</f>
        <v>183</v>
      </c>
      <c r="J187" s="407" t="s">
        <v>450</v>
      </c>
      <c r="K187" s="892" t="s">
        <v>3</v>
      </c>
    </row>
    <row r="188" spans="1:11" s="136" customFormat="1" ht="18.75" customHeight="1">
      <c r="A188" s="884">
        <v>184</v>
      </c>
      <c r="B188" s="756" t="s">
        <v>452</v>
      </c>
      <c r="C188" s="886" t="s">
        <v>989</v>
      </c>
      <c r="G188" s="912"/>
      <c r="H188" s="1691"/>
      <c r="I188" s="891">
        <f>SUBTOTAL(103,$J$5:J188)</f>
        <v>184</v>
      </c>
      <c r="J188" s="407" t="s">
        <v>451</v>
      </c>
      <c r="K188" s="892" t="s">
        <v>170</v>
      </c>
    </row>
    <row r="189" spans="1:11" s="136" customFormat="1" ht="18.75" customHeight="1">
      <c r="A189" s="884">
        <v>185</v>
      </c>
      <c r="B189" s="756" t="s">
        <v>10</v>
      </c>
      <c r="C189" s="886" t="s">
        <v>184</v>
      </c>
      <c r="G189" s="912"/>
      <c r="H189" s="1691"/>
      <c r="I189" s="891">
        <f>SUBTOTAL(103,$J$5:J189)</f>
        <v>185</v>
      </c>
      <c r="J189" s="407" t="s">
        <v>452</v>
      </c>
      <c r="K189" s="892" t="s">
        <v>989</v>
      </c>
    </row>
    <row r="190" spans="1:11" s="136" customFormat="1" ht="18.75" customHeight="1">
      <c r="A190" s="884">
        <v>186</v>
      </c>
      <c r="B190" s="756" t="s">
        <v>66</v>
      </c>
      <c r="C190" s="886" t="s">
        <v>79</v>
      </c>
      <c r="G190" s="912"/>
      <c r="H190" s="1691"/>
      <c r="I190" s="891">
        <f>SUBTOTAL(103,$J$5:J190)</f>
        <v>186</v>
      </c>
      <c r="J190" s="407" t="s">
        <v>10</v>
      </c>
      <c r="K190" s="892" t="s">
        <v>184</v>
      </c>
    </row>
    <row r="191" spans="1:11" s="136" customFormat="1" ht="18.75" customHeight="1">
      <c r="A191" s="884">
        <v>187</v>
      </c>
      <c r="B191" s="756" t="s">
        <v>165</v>
      </c>
      <c r="C191" s="886" t="s">
        <v>49</v>
      </c>
      <c r="G191" s="912"/>
      <c r="H191" s="1691"/>
      <c r="I191" s="891">
        <f>SUBTOTAL(103,$J$5:J191)</f>
        <v>187</v>
      </c>
      <c r="J191" s="407" t="s">
        <v>66</v>
      </c>
      <c r="K191" s="892" t="s">
        <v>79</v>
      </c>
    </row>
    <row r="192" spans="1:11" s="136" customFormat="1" ht="18.75" customHeight="1">
      <c r="A192" s="884">
        <v>188</v>
      </c>
      <c r="B192" s="756" t="s">
        <v>875</v>
      </c>
      <c r="C192" s="886" t="s">
        <v>79</v>
      </c>
      <c r="G192" s="912"/>
      <c r="H192" s="1691"/>
      <c r="I192" s="891">
        <f>SUBTOTAL(103,$J$5:J192)</f>
        <v>188</v>
      </c>
      <c r="J192" s="407" t="s">
        <v>165</v>
      </c>
      <c r="K192" s="892" t="s">
        <v>49</v>
      </c>
    </row>
    <row r="193" spans="1:11" s="136" customFormat="1" ht="18.75" customHeight="1">
      <c r="A193" s="884">
        <v>189</v>
      </c>
      <c r="B193" s="756" t="s">
        <v>876</v>
      </c>
      <c r="C193" s="886" t="s">
        <v>49</v>
      </c>
      <c r="G193" s="912"/>
      <c r="H193" s="1691"/>
      <c r="I193" s="891">
        <f>SUBTOTAL(103,$J$5:J193)</f>
        <v>189</v>
      </c>
      <c r="J193" s="407" t="s">
        <v>875</v>
      </c>
      <c r="K193" s="892" t="s">
        <v>79</v>
      </c>
    </row>
    <row r="194" spans="1:11" s="136" customFormat="1" ht="18.75" customHeight="1">
      <c r="A194" s="884">
        <v>190</v>
      </c>
      <c r="B194" s="756" t="s">
        <v>877</v>
      </c>
      <c r="C194" s="886" t="s">
        <v>49</v>
      </c>
      <c r="G194" s="912"/>
      <c r="H194" s="1691"/>
      <c r="I194" s="891">
        <f>SUBTOTAL(103,$J$5:J194)</f>
        <v>190</v>
      </c>
      <c r="J194" s="407" t="s">
        <v>876</v>
      </c>
      <c r="K194" s="892" t="s">
        <v>49</v>
      </c>
    </row>
    <row r="195" spans="1:11" s="136" customFormat="1" ht="18.75" customHeight="1">
      <c r="A195" s="884">
        <v>191</v>
      </c>
      <c r="B195" s="756" t="s">
        <v>878</v>
      </c>
      <c r="C195" s="886" t="s">
        <v>49</v>
      </c>
      <c r="G195" s="912"/>
      <c r="H195" s="1691"/>
      <c r="I195" s="891">
        <f>SUBTOTAL(103,$J$5:J195)</f>
        <v>191</v>
      </c>
      <c r="J195" s="407" t="s">
        <v>877</v>
      </c>
      <c r="K195" s="892" t="s">
        <v>49</v>
      </c>
    </row>
    <row r="196" spans="1:11" s="136" customFormat="1" ht="18.75" customHeight="1">
      <c r="A196" s="884">
        <v>192</v>
      </c>
      <c r="B196" s="756" t="s">
        <v>879</v>
      </c>
      <c r="C196" s="886" t="s">
        <v>2</v>
      </c>
      <c r="G196" s="912"/>
      <c r="H196" s="1691"/>
      <c r="I196" s="891">
        <f>SUBTOTAL(103,$J$5:J196)</f>
        <v>192</v>
      </c>
      <c r="J196" s="407" t="s">
        <v>878</v>
      </c>
      <c r="K196" s="892" t="s">
        <v>49</v>
      </c>
    </row>
    <row r="197" spans="1:11" s="136" customFormat="1" ht="18.75" customHeight="1">
      <c r="A197" s="884">
        <v>193</v>
      </c>
      <c r="B197" s="756" t="s">
        <v>775</v>
      </c>
      <c r="C197" s="886" t="s">
        <v>211</v>
      </c>
      <c r="G197" s="912"/>
      <c r="H197" s="1691"/>
      <c r="I197" s="891">
        <f>SUBTOTAL(103,$J$5:J197)</f>
        <v>193</v>
      </c>
      <c r="J197" s="407" t="s">
        <v>879</v>
      </c>
      <c r="K197" s="892" t="s">
        <v>2</v>
      </c>
    </row>
    <row r="198" spans="1:11" s="136" customFormat="1" ht="18.75" customHeight="1">
      <c r="A198" s="884">
        <v>194</v>
      </c>
      <c r="B198" s="756" t="s">
        <v>776</v>
      </c>
      <c r="C198" s="886" t="s">
        <v>79</v>
      </c>
      <c r="G198" s="912"/>
      <c r="H198" s="1691"/>
      <c r="I198" s="891">
        <f>SUBTOTAL(103,$J$5:J198)</f>
        <v>194</v>
      </c>
      <c r="J198" s="407" t="s">
        <v>775</v>
      </c>
      <c r="K198" s="892" t="s">
        <v>211</v>
      </c>
    </row>
    <row r="199" spans="1:11" s="136" customFormat="1" ht="18.75" customHeight="1">
      <c r="A199" s="884">
        <v>195</v>
      </c>
      <c r="B199" s="756" t="s">
        <v>67</v>
      </c>
      <c r="C199" s="886" t="s">
        <v>211</v>
      </c>
      <c r="G199" s="912"/>
      <c r="H199" s="1691"/>
      <c r="I199" s="891">
        <f>SUBTOTAL(103,$J$5:J199)</f>
        <v>195</v>
      </c>
      <c r="J199" s="407" t="s">
        <v>776</v>
      </c>
      <c r="K199" s="892" t="s">
        <v>79</v>
      </c>
    </row>
    <row r="200" spans="1:11" s="136" customFormat="1" ht="18.75" customHeight="1">
      <c r="A200" s="884">
        <v>196</v>
      </c>
      <c r="B200" s="756" t="s">
        <v>68</v>
      </c>
      <c r="C200" s="886" t="s">
        <v>49</v>
      </c>
      <c r="G200" s="912"/>
      <c r="H200" s="1691"/>
      <c r="I200" s="891">
        <f>SUBTOTAL(103,$J$5:J200)</f>
        <v>196</v>
      </c>
      <c r="J200" s="407" t="s">
        <v>67</v>
      </c>
      <c r="K200" s="892" t="s">
        <v>211</v>
      </c>
    </row>
    <row r="201" spans="1:11" s="136" customFormat="1" ht="18.75" customHeight="1">
      <c r="A201" s="884">
        <v>197</v>
      </c>
      <c r="B201" s="756" t="s">
        <v>69</v>
      </c>
      <c r="C201" s="886" t="s">
        <v>49</v>
      </c>
      <c r="G201" s="912"/>
      <c r="H201" s="1691"/>
      <c r="I201" s="891">
        <f>SUBTOTAL(103,$J$5:J201)</f>
        <v>197</v>
      </c>
      <c r="J201" s="407" t="s">
        <v>68</v>
      </c>
      <c r="K201" s="892" t="s">
        <v>49</v>
      </c>
    </row>
    <row r="202" spans="1:11" s="136" customFormat="1" ht="18.75" customHeight="1">
      <c r="A202" s="884">
        <v>198</v>
      </c>
      <c r="B202" s="756" t="s">
        <v>70</v>
      </c>
      <c r="C202" s="886" t="s">
        <v>2</v>
      </c>
      <c r="G202" s="912"/>
      <c r="H202" s="1691"/>
      <c r="I202" s="891">
        <f>SUBTOTAL(103,$J$5:J202)</f>
        <v>198</v>
      </c>
      <c r="J202" s="407" t="s">
        <v>69</v>
      </c>
      <c r="K202" s="892" t="s">
        <v>49</v>
      </c>
    </row>
    <row r="203" spans="1:11" s="136" customFormat="1" ht="18.75" customHeight="1">
      <c r="A203" s="884">
        <v>199</v>
      </c>
      <c r="B203" s="756" t="s">
        <v>187</v>
      </c>
      <c r="C203" s="886" t="s">
        <v>2</v>
      </c>
      <c r="G203" s="912"/>
      <c r="H203" s="1691"/>
      <c r="I203" s="891">
        <f>SUBTOTAL(103,$J$5:J203)</f>
        <v>199</v>
      </c>
      <c r="J203" s="407" t="s">
        <v>70</v>
      </c>
      <c r="K203" s="892" t="s">
        <v>2</v>
      </c>
    </row>
    <row r="204" spans="1:11" s="136" customFormat="1" ht="18.75" customHeight="1">
      <c r="A204" s="884">
        <v>200</v>
      </c>
      <c r="B204" s="756" t="s">
        <v>571</v>
      </c>
      <c r="C204" s="886" t="s">
        <v>3</v>
      </c>
      <c r="G204" s="912"/>
      <c r="H204" s="1691"/>
      <c r="I204" s="891">
        <f>SUBTOTAL(103,$J$5:J204)</f>
        <v>200</v>
      </c>
      <c r="J204" s="407" t="s">
        <v>187</v>
      </c>
      <c r="K204" s="892" t="s">
        <v>2</v>
      </c>
    </row>
    <row r="205" spans="1:11" s="136" customFormat="1" ht="18.75" customHeight="1">
      <c r="A205" s="884">
        <v>201</v>
      </c>
      <c r="B205" s="756" t="s">
        <v>572</v>
      </c>
      <c r="C205" s="886" t="s">
        <v>79</v>
      </c>
      <c r="G205" s="912"/>
      <c r="H205" s="1691"/>
      <c r="I205" s="891">
        <f>SUBTOTAL(103,$J$5:J205)</f>
        <v>201</v>
      </c>
      <c r="J205" s="407" t="s">
        <v>571</v>
      </c>
      <c r="K205" s="892" t="s">
        <v>3</v>
      </c>
    </row>
    <row r="206" spans="1:11" s="136" customFormat="1" ht="18.75" customHeight="1">
      <c r="A206" s="884">
        <v>202</v>
      </c>
      <c r="B206" s="756" t="s">
        <v>573</v>
      </c>
      <c r="C206" s="886" t="s">
        <v>79</v>
      </c>
      <c r="G206" s="912"/>
      <c r="H206" s="1691"/>
      <c r="I206" s="891">
        <f>SUBTOTAL(103,$J$5:J206)</f>
        <v>202</v>
      </c>
      <c r="J206" s="407" t="s">
        <v>572</v>
      </c>
      <c r="K206" s="892" t="s">
        <v>79</v>
      </c>
    </row>
    <row r="207" spans="1:11" s="136" customFormat="1" ht="18.75" customHeight="1">
      <c r="A207" s="884">
        <v>203</v>
      </c>
      <c r="B207" s="756" t="s">
        <v>574</v>
      </c>
      <c r="C207" s="886" t="s">
        <v>2</v>
      </c>
      <c r="G207" s="912"/>
      <c r="H207" s="1691"/>
      <c r="I207" s="891">
        <f>SUBTOTAL(103,$J$5:J207)</f>
        <v>203</v>
      </c>
      <c r="J207" s="407" t="s">
        <v>573</v>
      </c>
      <c r="K207" s="892" t="s">
        <v>79</v>
      </c>
    </row>
    <row r="208" spans="1:11" s="136" customFormat="1" ht="18.75" customHeight="1">
      <c r="A208" s="884">
        <v>204</v>
      </c>
      <c r="B208" s="756" t="s">
        <v>575</v>
      </c>
      <c r="C208" s="886" t="s">
        <v>170</v>
      </c>
      <c r="G208" s="912"/>
      <c r="H208" s="1691"/>
      <c r="I208" s="891">
        <f>SUBTOTAL(103,$J$5:J208)</f>
        <v>204</v>
      </c>
      <c r="J208" s="407" t="s">
        <v>574</v>
      </c>
      <c r="K208" s="892" t="s">
        <v>2</v>
      </c>
    </row>
    <row r="209" spans="1:11" s="136" customFormat="1" ht="18.75" customHeight="1">
      <c r="A209" s="884">
        <v>205</v>
      </c>
      <c r="B209" s="756" t="s">
        <v>166</v>
      </c>
      <c r="C209" s="886" t="s">
        <v>227</v>
      </c>
      <c r="G209" s="912"/>
      <c r="H209" s="1691"/>
      <c r="I209" s="891">
        <f>SUBTOTAL(103,$J$5:J209)</f>
        <v>205</v>
      </c>
      <c r="J209" s="407" t="s">
        <v>575</v>
      </c>
      <c r="K209" s="892" t="s">
        <v>170</v>
      </c>
    </row>
    <row r="210" spans="1:11" s="136" customFormat="1" ht="18.75" customHeight="1">
      <c r="A210" s="884">
        <v>206</v>
      </c>
      <c r="B210" s="756" t="s">
        <v>577</v>
      </c>
      <c r="C210" s="886" t="s">
        <v>49</v>
      </c>
      <c r="G210" s="912"/>
      <c r="H210" s="1691"/>
      <c r="I210" s="891">
        <f>SUBTOTAL(103,$J$5:J210)</f>
        <v>206</v>
      </c>
      <c r="J210" s="407" t="s">
        <v>166</v>
      </c>
      <c r="K210" s="892" t="s">
        <v>227</v>
      </c>
    </row>
    <row r="211" spans="1:11" s="136" customFormat="1" ht="18.75" customHeight="1">
      <c r="A211" s="884">
        <v>207</v>
      </c>
      <c r="B211" s="756" t="s">
        <v>578</v>
      </c>
      <c r="C211" s="886" t="s">
        <v>49</v>
      </c>
      <c r="G211" s="912"/>
      <c r="H211" s="1691"/>
      <c r="I211" s="891">
        <f>SUBTOTAL(103,$J$5:J211)</f>
        <v>207</v>
      </c>
      <c r="J211" s="407" t="s">
        <v>577</v>
      </c>
      <c r="K211" s="892" t="s">
        <v>49</v>
      </c>
    </row>
    <row r="212" spans="1:11" s="136" customFormat="1" ht="18.75" customHeight="1">
      <c r="A212" s="884">
        <v>208</v>
      </c>
      <c r="B212" s="756" t="s">
        <v>579</v>
      </c>
      <c r="C212" s="886" t="s">
        <v>170</v>
      </c>
      <c r="G212" s="912"/>
      <c r="H212" s="1691"/>
      <c r="I212" s="891">
        <f>SUBTOTAL(103,$J$5:J212)</f>
        <v>208</v>
      </c>
      <c r="J212" s="407" t="s">
        <v>578</v>
      </c>
      <c r="K212" s="892" t="s">
        <v>49</v>
      </c>
    </row>
    <row r="213" spans="1:11" s="136" customFormat="1" ht="18.75" customHeight="1">
      <c r="A213" s="884">
        <v>209</v>
      </c>
      <c r="B213" s="756" t="s">
        <v>580</v>
      </c>
      <c r="C213" s="886" t="s">
        <v>79</v>
      </c>
      <c r="G213" s="912"/>
      <c r="H213" s="1691"/>
      <c r="I213" s="891">
        <f>SUBTOTAL(103,$J$5:J213)</f>
        <v>209</v>
      </c>
      <c r="J213" s="407" t="s">
        <v>579</v>
      </c>
      <c r="K213" s="892" t="s">
        <v>170</v>
      </c>
    </row>
    <row r="214" spans="1:11" s="136" customFormat="1" ht="18.75" customHeight="1">
      <c r="A214" s="884">
        <v>210</v>
      </c>
      <c r="B214" s="756" t="s">
        <v>581</v>
      </c>
      <c r="C214" s="886" t="s">
        <v>49</v>
      </c>
      <c r="G214" s="912"/>
      <c r="H214" s="1691"/>
      <c r="I214" s="891">
        <f>SUBTOTAL(103,$J$5:J214)</f>
        <v>210</v>
      </c>
      <c r="J214" s="407" t="s">
        <v>580</v>
      </c>
      <c r="K214" s="892" t="s">
        <v>79</v>
      </c>
    </row>
    <row r="215" spans="1:11" s="136" customFormat="1" ht="18.75" customHeight="1">
      <c r="A215" s="884">
        <v>211</v>
      </c>
      <c r="B215" s="756" t="s">
        <v>582</v>
      </c>
      <c r="C215" s="886" t="s">
        <v>2</v>
      </c>
      <c r="G215" s="912"/>
      <c r="H215" s="1691"/>
      <c r="I215" s="891">
        <f>SUBTOTAL(103,$J$5:J215)</f>
        <v>211</v>
      </c>
      <c r="J215" s="407" t="s">
        <v>581</v>
      </c>
      <c r="K215" s="892" t="s">
        <v>49</v>
      </c>
    </row>
    <row r="216" spans="1:11" s="136" customFormat="1" ht="18.75" customHeight="1">
      <c r="A216" s="884">
        <v>212</v>
      </c>
      <c r="B216" s="756" t="s">
        <v>583</v>
      </c>
      <c r="C216" s="886" t="s">
        <v>3</v>
      </c>
      <c r="G216" s="912"/>
      <c r="H216" s="1691"/>
      <c r="I216" s="891">
        <f>SUBTOTAL(103,$J$5:J216)</f>
        <v>212</v>
      </c>
      <c r="J216" s="407" t="s">
        <v>582</v>
      </c>
      <c r="K216" s="892" t="s">
        <v>2</v>
      </c>
    </row>
    <row r="217" spans="1:11" s="136" customFormat="1" ht="18.75" customHeight="1">
      <c r="A217" s="884">
        <v>213</v>
      </c>
      <c r="B217" s="756" t="s">
        <v>584</v>
      </c>
      <c r="C217" s="886" t="s">
        <v>3</v>
      </c>
      <c r="G217" s="912"/>
      <c r="H217" s="1691"/>
      <c r="I217" s="891">
        <f>SUBTOTAL(103,$J$5:J217)</f>
        <v>213</v>
      </c>
      <c r="J217" s="407" t="s">
        <v>583</v>
      </c>
      <c r="K217" s="892" t="s">
        <v>3</v>
      </c>
    </row>
    <row r="218" spans="1:11" s="136" customFormat="1" ht="18.75" customHeight="1">
      <c r="A218" s="884">
        <v>214</v>
      </c>
      <c r="B218" s="756" t="s">
        <v>585</v>
      </c>
      <c r="C218" s="886" t="s">
        <v>170</v>
      </c>
      <c r="G218" s="912"/>
      <c r="H218" s="1691"/>
      <c r="I218" s="891">
        <f>SUBTOTAL(103,$J$5:J218)</f>
        <v>214</v>
      </c>
      <c r="J218" s="407" t="s">
        <v>584</v>
      </c>
      <c r="K218" s="892" t="s">
        <v>3</v>
      </c>
    </row>
    <row r="219" spans="1:11" s="136" customFormat="1" ht="18.75" customHeight="1">
      <c r="A219" s="884">
        <v>215</v>
      </c>
      <c r="B219" s="756" t="s">
        <v>586</v>
      </c>
      <c r="C219" s="886" t="s">
        <v>4</v>
      </c>
      <c r="G219" s="912"/>
      <c r="H219" s="1691"/>
      <c r="I219" s="891">
        <f>SUBTOTAL(103,$J$5:J219)</f>
        <v>215</v>
      </c>
      <c r="J219" s="407" t="s">
        <v>585</v>
      </c>
      <c r="K219" s="892" t="s">
        <v>170</v>
      </c>
    </row>
    <row r="220" spans="1:11" s="136" customFormat="1" ht="18.75" customHeight="1">
      <c r="A220" s="884">
        <v>216</v>
      </c>
      <c r="B220" s="756" t="s">
        <v>587</v>
      </c>
      <c r="C220" s="886" t="s">
        <v>170</v>
      </c>
      <c r="G220" s="912"/>
      <c r="H220" s="1691"/>
      <c r="I220" s="891">
        <f>SUBTOTAL(103,$J$5:J220)</f>
        <v>216</v>
      </c>
      <c r="J220" s="407" t="s">
        <v>586</v>
      </c>
      <c r="K220" s="892" t="s">
        <v>4</v>
      </c>
    </row>
    <row r="221" spans="1:11" s="136" customFormat="1" ht="18.75" customHeight="1">
      <c r="A221" s="884">
        <v>217</v>
      </c>
      <c r="B221" s="756" t="s">
        <v>588</v>
      </c>
      <c r="C221" s="886" t="s">
        <v>2</v>
      </c>
      <c r="G221" s="912"/>
      <c r="H221" s="1691"/>
      <c r="I221" s="891">
        <f>SUBTOTAL(103,$J$5:J221)</f>
        <v>217</v>
      </c>
      <c r="J221" s="407" t="s">
        <v>587</v>
      </c>
      <c r="K221" s="892" t="s">
        <v>170</v>
      </c>
    </row>
    <row r="222" spans="1:11" s="136" customFormat="1" ht="18.75" customHeight="1">
      <c r="A222" s="884">
        <v>218</v>
      </c>
      <c r="B222" s="756" t="s">
        <v>71</v>
      </c>
      <c r="C222" s="886" t="s">
        <v>184</v>
      </c>
      <c r="G222" s="912"/>
      <c r="H222" s="1691"/>
      <c r="I222" s="891">
        <f>SUBTOTAL(103,$J$5:J222)</f>
        <v>218</v>
      </c>
      <c r="J222" s="407" t="s">
        <v>588</v>
      </c>
      <c r="K222" s="892" t="s">
        <v>2</v>
      </c>
    </row>
    <row r="223" spans="1:11" s="136" customFormat="1" ht="18.75" customHeight="1">
      <c r="A223" s="884">
        <v>219</v>
      </c>
      <c r="B223" s="756" t="s">
        <v>590</v>
      </c>
      <c r="C223" s="886" t="s">
        <v>79</v>
      </c>
      <c r="G223" s="912"/>
      <c r="H223" s="1691"/>
      <c r="I223" s="891">
        <f>SUBTOTAL(103,$J$5:J223)</f>
        <v>219</v>
      </c>
      <c r="J223" s="407" t="s">
        <v>71</v>
      </c>
      <c r="K223" s="892" t="s">
        <v>184</v>
      </c>
    </row>
    <row r="224" spans="1:11" s="136" customFormat="1" ht="18.75" customHeight="1">
      <c r="A224" s="884">
        <v>220</v>
      </c>
      <c r="B224" s="756" t="s">
        <v>591</v>
      </c>
      <c r="C224" s="886" t="s">
        <v>79</v>
      </c>
      <c r="G224" s="912"/>
      <c r="H224" s="1691"/>
      <c r="I224" s="891">
        <f>SUBTOTAL(103,$J$5:J224)</f>
        <v>220</v>
      </c>
      <c r="J224" s="407" t="s">
        <v>590</v>
      </c>
      <c r="K224" s="892" t="s">
        <v>79</v>
      </c>
    </row>
    <row r="225" spans="1:11" s="136" customFormat="1" ht="18.75" customHeight="1">
      <c r="A225" s="884">
        <v>221</v>
      </c>
      <c r="B225" s="756" t="s">
        <v>592</v>
      </c>
      <c r="C225" s="886" t="s">
        <v>4</v>
      </c>
      <c r="G225" s="912"/>
      <c r="H225" s="1691"/>
      <c r="I225" s="891">
        <f>SUBTOTAL(103,$J$5:J225)</f>
        <v>221</v>
      </c>
      <c r="J225" s="407" t="s">
        <v>591</v>
      </c>
      <c r="K225" s="892" t="s">
        <v>79</v>
      </c>
    </row>
    <row r="226" spans="1:11" s="136" customFormat="1" ht="18.75" customHeight="1">
      <c r="A226" s="884">
        <v>222</v>
      </c>
      <c r="B226" s="756" t="s">
        <v>593</v>
      </c>
      <c r="C226" s="886" t="s">
        <v>49</v>
      </c>
      <c r="G226" s="912"/>
      <c r="H226" s="1691"/>
      <c r="I226" s="891">
        <f>SUBTOTAL(103,$J$5:J226)</f>
        <v>222</v>
      </c>
      <c r="J226" s="407" t="s">
        <v>592</v>
      </c>
      <c r="K226" s="892" t="s">
        <v>4</v>
      </c>
    </row>
    <row r="227" spans="1:11" s="136" customFormat="1" ht="18.75" customHeight="1">
      <c r="A227" s="884">
        <v>223</v>
      </c>
      <c r="B227" s="756" t="s">
        <v>594</v>
      </c>
      <c r="C227" s="886" t="s">
        <v>49</v>
      </c>
      <c r="G227" s="912"/>
      <c r="H227" s="1691"/>
      <c r="I227" s="891">
        <f>SUBTOTAL(103,$J$5:J227)</f>
        <v>223</v>
      </c>
      <c r="J227" s="407" t="s">
        <v>593</v>
      </c>
      <c r="K227" s="892" t="s">
        <v>49</v>
      </c>
    </row>
    <row r="228" spans="1:11" s="136" customFormat="1" ht="18.75" customHeight="1">
      <c r="A228" s="884">
        <v>224</v>
      </c>
      <c r="B228" s="756" t="s">
        <v>595</v>
      </c>
      <c r="C228" s="886" t="s">
        <v>79</v>
      </c>
      <c r="G228" s="912"/>
      <c r="H228" s="1691"/>
      <c r="I228" s="891">
        <f>SUBTOTAL(103,$J$5:J228)</f>
        <v>224</v>
      </c>
      <c r="J228" s="407" t="s">
        <v>594</v>
      </c>
      <c r="K228" s="892" t="s">
        <v>49</v>
      </c>
    </row>
    <row r="229" spans="1:11" s="136" customFormat="1" ht="18.75" customHeight="1">
      <c r="A229" s="884">
        <v>225</v>
      </c>
      <c r="B229" s="756" t="s">
        <v>596</v>
      </c>
      <c r="C229" s="886" t="s">
        <v>2</v>
      </c>
      <c r="G229" s="912"/>
      <c r="H229" s="1691"/>
      <c r="I229" s="891">
        <f>SUBTOTAL(103,$J$5:J229)</f>
        <v>225</v>
      </c>
      <c r="J229" s="407" t="s">
        <v>595</v>
      </c>
      <c r="K229" s="892" t="s">
        <v>79</v>
      </c>
    </row>
    <row r="230" spans="1:11" s="136" customFormat="1" ht="18.75" customHeight="1">
      <c r="A230" s="884">
        <v>226</v>
      </c>
      <c r="B230" s="756" t="s">
        <v>597</v>
      </c>
      <c r="C230" s="886" t="s">
        <v>79</v>
      </c>
      <c r="G230" s="912"/>
      <c r="H230" s="1691"/>
      <c r="I230" s="891">
        <f>SUBTOTAL(103,$J$5:J230)</f>
        <v>226</v>
      </c>
      <c r="J230" s="407" t="s">
        <v>596</v>
      </c>
      <c r="K230" s="892" t="s">
        <v>2</v>
      </c>
    </row>
    <row r="231" spans="1:11" s="136" customFormat="1" ht="18.75" customHeight="1">
      <c r="A231" s="884">
        <v>227</v>
      </c>
      <c r="B231" s="756" t="s">
        <v>598</v>
      </c>
      <c r="C231" s="886" t="s">
        <v>170</v>
      </c>
      <c r="G231" s="912"/>
      <c r="H231" s="1691"/>
      <c r="I231" s="891">
        <f>SUBTOTAL(103,$J$5:J231)</f>
        <v>227</v>
      </c>
      <c r="J231" s="407" t="s">
        <v>597</v>
      </c>
      <c r="K231" s="892" t="s">
        <v>79</v>
      </c>
    </row>
    <row r="232" spans="1:11" s="136" customFormat="1" ht="18.75" customHeight="1">
      <c r="A232" s="884">
        <v>228</v>
      </c>
      <c r="B232" s="756" t="s">
        <v>599</v>
      </c>
      <c r="C232" s="886" t="s">
        <v>2</v>
      </c>
      <c r="G232" s="912"/>
      <c r="H232" s="1691"/>
      <c r="I232" s="891">
        <f>SUBTOTAL(103,$J$5:J232)</f>
        <v>228</v>
      </c>
      <c r="J232" s="407" t="s">
        <v>598</v>
      </c>
      <c r="K232" s="892" t="s">
        <v>170</v>
      </c>
    </row>
    <row r="233" spans="1:11" s="136" customFormat="1" ht="18.75" customHeight="1">
      <c r="A233" s="884">
        <v>229</v>
      </c>
      <c r="B233" s="756" t="s">
        <v>600</v>
      </c>
      <c r="C233" s="886" t="s">
        <v>2</v>
      </c>
      <c r="G233" s="912"/>
      <c r="H233" s="1691"/>
      <c r="I233" s="891">
        <f>SUBTOTAL(103,$J$5:J233)</f>
        <v>229</v>
      </c>
      <c r="J233" s="407" t="s">
        <v>599</v>
      </c>
      <c r="K233" s="892" t="s">
        <v>2</v>
      </c>
    </row>
    <row r="234" spans="1:11" s="136" customFormat="1" ht="18.75" customHeight="1">
      <c r="A234" s="884">
        <v>230</v>
      </c>
      <c r="B234" s="756" t="s">
        <v>8</v>
      </c>
      <c r="C234" s="886" t="s">
        <v>228</v>
      </c>
      <c r="G234" s="912"/>
      <c r="H234" s="1691"/>
      <c r="I234" s="891">
        <f>SUBTOTAL(103,$J$5:J234)</f>
        <v>230</v>
      </c>
      <c r="J234" s="407" t="s">
        <v>600</v>
      </c>
      <c r="K234" s="892" t="s">
        <v>2</v>
      </c>
    </row>
    <row r="235" spans="1:11" s="136" customFormat="1" ht="18.75" customHeight="1">
      <c r="A235" s="884">
        <v>231</v>
      </c>
      <c r="B235" s="756" t="s">
        <v>241</v>
      </c>
      <c r="C235" s="886" t="s">
        <v>211</v>
      </c>
      <c r="G235" s="912"/>
      <c r="H235" s="1691"/>
      <c r="I235" s="891">
        <f>SUBTOTAL(103,$J$5:J235)</f>
        <v>231</v>
      </c>
      <c r="J235" s="407" t="s">
        <v>8</v>
      </c>
      <c r="K235" s="892" t="s">
        <v>228</v>
      </c>
    </row>
    <row r="236" spans="1:11" s="136" customFormat="1" ht="18.75" customHeight="1">
      <c r="A236" s="884">
        <v>232</v>
      </c>
      <c r="B236" s="756" t="s">
        <v>242</v>
      </c>
      <c r="C236" s="886" t="s">
        <v>2</v>
      </c>
      <c r="G236" s="912"/>
      <c r="H236" s="1691"/>
      <c r="I236" s="891">
        <f>SUBTOTAL(103,$J$5:J236)</f>
        <v>232</v>
      </c>
      <c r="J236" s="407" t="s">
        <v>1071</v>
      </c>
      <c r="K236" s="892" t="s">
        <v>211</v>
      </c>
    </row>
    <row r="237" spans="1:11" s="136" customFormat="1" ht="18.75" customHeight="1">
      <c r="A237" s="884">
        <v>233</v>
      </c>
      <c r="B237" s="756" t="s">
        <v>205</v>
      </c>
      <c r="C237" s="886" t="s">
        <v>49</v>
      </c>
      <c r="G237" s="912"/>
      <c r="H237" s="1691"/>
      <c r="I237" s="891">
        <f>SUBTOTAL(103,$J$5:J237)</f>
        <v>233</v>
      </c>
      <c r="J237" s="407" t="s">
        <v>1072</v>
      </c>
      <c r="K237" s="892" t="s">
        <v>2</v>
      </c>
    </row>
    <row r="238" spans="1:11" s="136" customFormat="1" ht="18.75" customHeight="1">
      <c r="A238" s="884">
        <v>234</v>
      </c>
      <c r="B238" s="756" t="s">
        <v>168</v>
      </c>
      <c r="C238" s="886" t="s">
        <v>228</v>
      </c>
      <c r="G238" s="912"/>
      <c r="H238" s="1691"/>
      <c r="I238" s="891">
        <f>SUBTOTAL(103,$J$5:J238)</f>
        <v>234</v>
      </c>
      <c r="J238" s="944" t="s">
        <v>1787</v>
      </c>
      <c r="K238" s="1205" t="s">
        <v>215</v>
      </c>
    </row>
    <row r="239" spans="1:11" s="136" customFormat="1" ht="18.75" customHeight="1">
      <c r="A239" s="884">
        <v>235</v>
      </c>
      <c r="B239" s="756" t="s">
        <v>603</v>
      </c>
      <c r="C239" s="886" t="s">
        <v>2</v>
      </c>
      <c r="G239" s="912"/>
      <c r="H239" s="1691"/>
      <c r="I239" s="891">
        <f>SUBTOTAL(103,$J$5:J239)</f>
        <v>235</v>
      </c>
      <c r="J239" s="944" t="s">
        <v>1788</v>
      </c>
      <c r="K239" s="1205" t="s">
        <v>430</v>
      </c>
    </row>
    <row r="240" spans="1:11" s="136" customFormat="1" ht="18.75" customHeight="1">
      <c r="A240" s="884">
        <v>236</v>
      </c>
      <c r="B240" s="756" t="s">
        <v>604</v>
      </c>
      <c r="C240" s="886" t="s">
        <v>2</v>
      </c>
      <c r="G240" s="912"/>
      <c r="H240" s="1691"/>
      <c r="I240" s="891">
        <f>SUBTOTAL(103,$J$5:J240)</f>
        <v>236</v>
      </c>
      <c r="J240" s="944" t="s">
        <v>1789</v>
      </c>
      <c r="K240" s="1205" t="s">
        <v>215</v>
      </c>
    </row>
    <row r="241" spans="1:11" s="136" customFormat="1" ht="18.75" customHeight="1">
      <c r="A241" s="884">
        <v>237</v>
      </c>
      <c r="B241" s="756" t="s">
        <v>605</v>
      </c>
      <c r="C241" s="886" t="s">
        <v>154</v>
      </c>
      <c r="G241" s="912"/>
      <c r="H241" s="1691"/>
      <c r="I241" s="891">
        <f>SUBTOTAL(103,$J$5:J241)</f>
        <v>237</v>
      </c>
      <c r="J241" s="407" t="s">
        <v>604</v>
      </c>
      <c r="K241" s="892" t="s">
        <v>2</v>
      </c>
    </row>
    <row r="242" spans="1:11" s="136" customFormat="1" ht="18.75" customHeight="1">
      <c r="A242" s="884">
        <v>238</v>
      </c>
      <c r="B242" s="756" t="s">
        <v>606</v>
      </c>
      <c r="C242" s="886" t="s">
        <v>49</v>
      </c>
      <c r="G242" s="912"/>
      <c r="H242" s="1691"/>
      <c r="I242" s="891">
        <f>SUBTOTAL(103,$J$5:J242)</f>
        <v>238</v>
      </c>
      <c r="J242" s="407" t="s">
        <v>605</v>
      </c>
      <c r="K242" s="892" t="s">
        <v>154</v>
      </c>
    </row>
    <row r="243" spans="1:11" s="136" customFormat="1" ht="18.75" customHeight="1">
      <c r="A243" s="884">
        <v>239</v>
      </c>
      <c r="B243" s="756" t="s">
        <v>607</v>
      </c>
      <c r="C243" s="886" t="s">
        <v>2</v>
      </c>
      <c r="G243" s="912"/>
      <c r="H243" s="1691"/>
      <c r="I243" s="891">
        <f>SUBTOTAL(103,$J$5:J243)</f>
        <v>239</v>
      </c>
      <c r="J243" s="407" t="s">
        <v>606</v>
      </c>
      <c r="K243" s="892" t="s">
        <v>49</v>
      </c>
    </row>
    <row r="244" spans="1:11" s="136" customFormat="1" ht="18.75" customHeight="1">
      <c r="A244" s="884">
        <v>240</v>
      </c>
      <c r="B244" s="756" t="s">
        <v>777</v>
      </c>
      <c r="C244" s="886" t="s">
        <v>197</v>
      </c>
      <c r="G244" s="912"/>
      <c r="H244" s="1691"/>
      <c r="I244" s="891">
        <f>SUBTOTAL(103,$J$5:J244)</f>
        <v>240</v>
      </c>
      <c r="J244" s="407" t="s">
        <v>607</v>
      </c>
      <c r="K244" s="892" t="s">
        <v>2</v>
      </c>
    </row>
    <row r="245" spans="1:11" s="136" customFormat="1" ht="18.75" customHeight="1">
      <c r="A245" s="884">
        <v>241</v>
      </c>
      <c r="B245" s="756" t="s">
        <v>778</v>
      </c>
      <c r="C245" s="886" t="s">
        <v>2</v>
      </c>
      <c r="G245" s="912"/>
      <c r="H245" s="1691"/>
      <c r="I245" s="891">
        <f>SUBTOTAL(103,$J$5:J245)</f>
        <v>241</v>
      </c>
      <c r="J245" s="407" t="s">
        <v>777</v>
      </c>
      <c r="K245" s="892" t="s">
        <v>197</v>
      </c>
    </row>
    <row r="246" spans="1:11" s="136" customFormat="1" ht="18.75" customHeight="1">
      <c r="A246" s="884">
        <v>242</v>
      </c>
      <c r="B246" s="756" t="s">
        <v>779</v>
      </c>
      <c r="C246" s="886" t="s">
        <v>170</v>
      </c>
      <c r="G246" s="912"/>
      <c r="H246" s="1691"/>
      <c r="I246" s="891">
        <f>SUBTOTAL(103,$J$5:J246)</f>
        <v>242</v>
      </c>
      <c r="J246" s="407" t="s">
        <v>778</v>
      </c>
      <c r="K246" s="892" t="s">
        <v>2</v>
      </c>
    </row>
    <row r="247" spans="1:11" s="136" customFormat="1" ht="18.75" customHeight="1">
      <c r="A247" s="884">
        <v>243</v>
      </c>
      <c r="B247" s="756" t="s">
        <v>780</v>
      </c>
      <c r="C247" s="886" t="s">
        <v>2</v>
      </c>
      <c r="G247" s="912"/>
      <c r="H247" s="1691"/>
      <c r="I247" s="891">
        <f>SUBTOTAL(103,$J$5:J247)</f>
        <v>243</v>
      </c>
      <c r="J247" s="407" t="s">
        <v>779</v>
      </c>
      <c r="K247" s="892" t="s">
        <v>170</v>
      </c>
    </row>
    <row r="248" spans="1:11" s="136" customFormat="1" ht="18.75" customHeight="1">
      <c r="A248" s="884">
        <v>244</v>
      </c>
      <c r="B248" s="756" t="s">
        <v>781</v>
      </c>
      <c r="C248" s="886" t="s">
        <v>49</v>
      </c>
      <c r="G248" s="912"/>
      <c r="H248" s="1691"/>
      <c r="I248" s="891">
        <f>SUBTOTAL(103,$J$5:J248)</f>
        <v>244</v>
      </c>
      <c r="J248" s="407" t="s">
        <v>780</v>
      </c>
      <c r="K248" s="892" t="s">
        <v>2</v>
      </c>
    </row>
    <row r="249" spans="1:11" s="136" customFormat="1" ht="18.75" customHeight="1">
      <c r="A249" s="884">
        <v>245</v>
      </c>
      <c r="B249" s="756" t="s">
        <v>782</v>
      </c>
      <c r="C249" s="886" t="s">
        <v>2</v>
      </c>
      <c r="G249" s="912"/>
      <c r="H249" s="1691"/>
      <c r="I249" s="891">
        <f>SUBTOTAL(103,$J$5:J249)</f>
        <v>245</v>
      </c>
      <c r="J249" s="407" t="s">
        <v>781</v>
      </c>
      <c r="K249" s="892" t="s">
        <v>49</v>
      </c>
    </row>
    <row r="250" spans="1:11" s="136" customFormat="1" ht="18.75" customHeight="1">
      <c r="A250" s="884">
        <v>246</v>
      </c>
      <c r="B250" s="756" t="s">
        <v>783</v>
      </c>
      <c r="C250" s="886" t="s">
        <v>2</v>
      </c>
      <c r="G250" s="912"/>
      <c r="H250" s="1691"/>
      <c r="I250" s="891">
        <f>SUBTOTAL(103,$J$5:J250)</f>
        <v>246</v>
      </c>
      <c r="J250" s="407" t="s">
        <v>782</v>
      </c>
      <c r="K250" s="892" t="s">
        <v>2</v>
      </c>
    </row>
    <row r="251" spans="1:11" s="136" customFormat="1" ht="18.75" customHeight="1">
      <c r="A251" s="884">
        <v>247</v>
      </c>
      <c r="B251" s="756" t="s">
        <v>72</v>
      </c>
      <c r="C251" s="886" t="s">
        <v>226</v>
      </c>
      <c r="G251" s="912"/>
      <c r="H251" s="1691"/>
      <c r="I251" s="891">
        <f>SUBTOTAL(103,$J$5:J251)</f>
        <v>247</v>
      </c>
      <c r="J251" s="407" t="s">
        <v>783</v>
      </c>
      <c r="K251" s="892" t="s">
        <v>2</v>
      </c>
    </row>
    <row r="252" spans="1:11" s="136" customFormat="1" ht="18.75" customHeight="1">
      <c r="A252" s="884">
        <v>248</v>
      </c>
      <c r="B252" s="756" t="s">
        <v>609</v>
      </c>
      <c r="C252" s="886" t="s">
        <v>3</v>
      </c>
      <c r="G252" s="912"/>
      <c r="H252" s="1691"/>
      <c r="I252" s="891">
        <f>SUBTOTAL(103,$J$5:J252)</f>
        <v>248</v>
      </c>
      <c r="J252" s="407" t="s">
        <v>72</v>
      </c>
      <c r="K252" s="892" t="s">
        <v>226</v>
      </c>
    </row>
    <row r="253" spans="1:11" s="136" customFormat="1" ht="18.75" customHeight="1">
      <c r="A253" s="884">
        <v>249</v>
      </c>
      <c r="B253" s="756" t="s">
        <v>610</v>
      </c>
      <c r="C253" s="886" t="s">
        <v>3</v>
      </c>
      <c r="G253" s="912"/>
      <c r="H253" s="1691"/>
      <c r="I253" s="891">
        <f>SUBTOTAL(103,$J$5:J253)</f>
        <v>249</v>
      </c>
      <c r="J253" s="407" t="s">
        <v>609</v>
      </c>
      <c r="K253" s="892" t="s">
        <v>3</v>
      </c>
    </row>
    <row r="254" spans="1:11" s="136" customFormat="1" ht="18.75" customHeight="1">
      <c r="A254" s="884">
        <v>250</v>
      </c>
      <c r="B254" s="756" t="s">
        <v>611</v>
      </c>
      <c r="C254" s="886" t="s">
        <v>2</v>
      </c>
      <c r="G254" s="912"/>
      <c r="H254" s="1691"/>
      <c r="I254" s="891">
        <f>SUBTOTAL(103,$J$5:J254)</f>
        <v>250</v>
      </c>
      <c r="J254" s="407" t="s">
        <v>610</v>
      </c>
      <c r="K254" s="892" t="s">
        <v>3</v>
      </c>
    </row>
    <row r="255" spans="1:11" s="136" customFormat="1" ht="18.75" customHeight="1">
      <c r="A255" s="884">
        <v>251</v>
      </c>
      <c r="B255" s="756" t="s">
        <v>612</v>
      </c>
      <c r="C255" s="886" t="s">
        <v>170</v>
      </c>
      <c r="G255" s="912"/>
      <c r="H255" s="1691"/>
      <c r="I255" s="891">
        <f>SUBTOTAL(103,$J$5:J255)</f>
        <v>251</v>
      </c>
      <c r="J255" s="407" t="s">
        <v>611</v>
      </c>
      <c r="K255" s="892" t="s">
        <v>2</v>
      </c>
    </row>
    <row r="256" spans="1:11" s="136" customFormat="1" ht="18.75" customHeight="1">
      <c r="A256" s="884">
        <v>252</v>
      </c>
      <c r="B256" s="756" t="s">
        <v>613</v>
      </c>
      <c r="C256" s="886" t="s">
        <v>2</v>
      </c>
      <c r="G256" s="912"/>
      <c r="H256" s="1691"/>
      <c r="I256" s="891">
        <f>SUBTOTAL(103,$J$5:J256)</f>
        <v>252</v>
      </c>
      <c r="J256" s="407" t="s">
        <v>612</v>
      </c>
      <c r="K256" s="892" t="s">
        <v>170</v>
      </c>
    </row>
    <row r="257" spans="1:11" s="136" customFormat="1" ht="18.75" customHeight="1">
      <c r="A257" s="884">
        <v>253</v>
      </c>
      <c r="B257" s="756" t="s">
        <v>614</v>
      </c>
      <c r="C257" s="886" t="s">
        <v>79</v>
      </c>
      <c r="G257" s="912"/>
      <c r="H257" s="1691"/>
      <c r="I257" s="891">
        <f>SUBTOTAL(103,$J$5:J257)</f>
        <v>253</v>
      </c>
      <c r="J257" s="407" t="s">
        <v>613</v>
      </c>
      <c r="K257" s="892" t="s">
        <v>2</v>
      </c>
    </row>
    <row r="258" spans="1:11" s="136" customFormat="1" ht="18.75" customHeight="1">
      <c r="A258" s="884">
        <v>254</v>
      </c>
      <c r="B258" s="756" t="s">
        <v>615</v>
      </c>
      <c r="C258" s="886" t="s">
        <v>49</v>
      </c>
      <c r="G258" s="912"/>
      <c r="H258" s="1691"/>
      <c r="I258" s="891">
        <f>SUBTOTAL(103,$J$5:J258)</f>
        <v>254</v>
      </c>
      <c r="J258" s="407" t="s">
        <v>614</v>
      </c>
      <c r="K258" s="892" t="s">
        <v>79</v>
      </c>
    </row>
    <row r="259" spans="1:11" s="136" customFormat="1" ht="18.75" customHeight="1">
      <c r="A259" s="884">
        <v>255</v>
      </c>
      <c r="B259" s="756" t="s">
        <v>616</v>
      </c>
      <c r="C259" s="886" t="s">
        <v>170</v>
      </c>
      <c r="G259" s="912"/>
      <c r="H259" s="1691"/>
      <c r="I259" s="891">
        <f>SUBTOTAL(103,$J$5:J259)</f>
        <v>255</v>
      </c>
      <c r="J259" s="407" t="s">
        <v>615</v>
      </c>
      <c r="K259" s="892" t="s">
        <v>49</v>
      </c>
    </row>
    <row r="260" spans="1:11" s="136" customFormat="1" ht="18.75" customHeight="1">
      <c r="A260" s="884">
        <v>256</v>
      </c>
      <c r="B260" s="756" t="s">
        <v>617</v>
      </c>
      <c r="C260" s="886" t="s">
        <v>3</v>
      </c>
      <c r="G260" s="912"/>
      <c r="H260" s="1691"/>
      <c r="I260" s="891">
        <f>SUBTOTAL(103,$J$5:J260)</f>
        <v>256</v>
      </c>
      <c r="J260" s="407" t="s">
        <v>616</v>
      </c>
      <c r="K260" s="892" t="s">
        <v>170</v>
      </c>
    </row>
    <row r="261" spans="1:11" s="136" customFormat="1" ht="18.75" customHeight="1">
      <c r="A261" s="884">
        <v>257</v>
      </c>
      <c r="B261" s="756" t="s">
        <v>618</v>
      </c>
      <c r="C261" s="886" t="s">
        <v>2</v>
      </c>
      <c r="G261" s="912"/>
      <c r="H261" s="1691"/>
      <c r="I261" s="891">
        <f>SUBTOTAL(103,$J$5:J261)</f>
        <v>257</v>
      </c>
      <c r="J261" s="407" t="s">
        <v>617</v>
      </c>
      <c r="K261" s="892" t="s">
        <v>3</v>
      </c>
    </row>
    <row r="262" spans="1:11" s="136" customFormat="1" ht="18.75" customHeight="1">
      <c r="A262" s="884">
        <v>258</v>
      </c>
      <c r="B262" s="756" t="s">
        <v>73</v>
      </c>
      <c r="C262" s="886" t="s">
        <v>184</v>
      </c>
      <c r="G262" s="912"/>
      <c r="H262" s="1691"/>
      <c r="I262" s="891">
        <f>SUBTOTAL(103,$J$5:J262)</f>
        <v>258</v>
      </c>
      <c r="J262" s="407" t="s">
        <v>618</v>
      </c>
      <c r="K262" s="892" t="s">
        <v>2</v>
      </c>
    </row>
    <row r="263" spans="1:11" s="136" customFormat="1" ht="18.75" customHeight="1">
      <c r="A263" s="884">
        <v>259</v>
      </c>
      <c r="B263" s="756" t="s">
        <v>620</v>
      </c>
      <c r="C263" s="886" t="s">
        <v>154</v>
      </c>
      <c r="G263" s="912"/>
      <c r="H263" s="1691"/>
      <c r="I263" s="891">
        <f>SUBTOTAL(103,$J$5:J263)</f>
        <v>259</v>
      </c>
      <c r="J263" s="407" t="s">
        <v>73</v>
      </c>
      <c r="K263" s="892" t="s">
        <v>184</v>
      </c>
    </row>
    <row r="264" spans="1:11" s="136" customFormat="1" ht="18.75" customHeight="1">
      <c r="A264" s="884">
        <v>260</v>
      </c>
      <c r="B264" s="756" t="s">
        <v>621</v>
      </c>
      <c r="C264" s="886" t="s">
        <v>2</v>
      </c>
      <c r="G264" s="912"/>
      <c r="H264" s="1691"/>
      <c r="I264" s="891">
        <f>SUBTOTAL(103,$J$5:J264)</f>
        <v>260</v>
      </c>
      <c r="J264" s="407" t="s">
        <v>620</v>
      </c>
      <c r="K264" s="892" t="s">
        <v>154</v>
      </c>
    </row>
    <row r="265" spans="1:11" s="136" customFormat="1" ht="18.75" customHeight="1">
      <c r="A265" s="884">
        <v>261</v>
      </c>
      <c r="B265" s="756" t="s">
        <v>622</v>
      </c>
      <c r="C265" s="886" t="s">
        <v>170</v>
      </c>
      <c r="G265" s="912"/>
      <c r="H265" s="1691"/>
      <c r="I265" s="891">
        <f>SUBTOTAL(103,$J$5:J265)</f>
        <v>261</v>
      </c>
      <c r="J265" s="407" t="s">
        <v>621</v>
      </c>
      <c r="K265" s="892" t="s">
        <v>2</v>
      </c>
    </row>
    <row r="266" spans="1:11" s="136" customFormat="1" ht="18.75" customHeight="1">
      <c r="A266" s="884">
        <v>262</v>
      </c>
      <c r="B266" s="756" t="s">
        <v>623</v>
      </c>
      <c r="C266" s="886" t="s">
        <v>2</v>
      </c>
      <c r="G266" s="912"/>
      <c r="H266" s="1691"/>
      <c r="I266" s="891">
        <f>SUBTOTAL(103,$J$5:J266)</f>
        <v>262</v>
      </c>
      <c r="J266" s="407" t="s">
        <v>622</v>
      </c>
      <c r="K266" s="892" t="s">
        <v>170</v>
      </c>
    </row>
    <row r="267" spans="1:11" s="136" customFormat="1" ht="18.75" customHeight="1">
      <c r="A267" s="884">
        <v>263</v>
      </c>
      <c r="B267" s="756" t="s">
        <v>624</v>
      </c>
      <c r="C267" s="886" t="s">
        <v>170</v>
      </c>
      <c r="G267" s="912"/>
      <c r="H267" s="1691"/>
      <c r="I267" s="891">
        <f>SUBTOTAL(103,$J$5:J267)</f>
        <v>263</v>
      </c>
      <c r="J267" s="407" t="s">
        <v>623</v>
      </c>
      <c r="K267" s="892" t="s">
        <v>2</v>
      </c>
    </row>
    <row r="268" spans="1:11" s="136" customFormat="1" ht="18.75" customHeight="1">
      <c r="A268" s="884">
        <v>264</v>
      </c>
      <c r="B268" s="756" t="s">
        <v>625</v>
      </c>
      <c r="C268" s="886" t="s">
        <v>170</v>
      </c>
      <c r="G268" s="912"/>
      <c r="H268" s="1691"/>
      <c r="I268" s="891">
        <f>SUBTOTAL(103,$J$5:J268)</f>
        <v>264</v>
      </c>
      <c r="J268" s="407" t="s">
        <v>624</v>
      </c>
      <c r="K268" s="892" t="s">
        <v>170</v>
      </c>
    </row>
    <row r="269" spans="1:11" s="136" customFormat="1" ht="18.75" customHeight="1">
      <c r="A269" s="884">
        <v>265</v>
      </c>
      <c r="B269" s="756" t="s">
        <v>626</v>
      </c>
      <c r="C269" s="886" t="s">
        <v>2</v>
      </c>
      <c r="G269" s="912"/>
      <c r="H269" s="1691"/>
      <c r="I269" s="891">
        <f>SUBTOTAL(103,$J$5:J269)</f>
        <v>265</v>
      </c>
      <c r="J269" s="407" t="s">
        <v>625</v>
      </c>
      <c r="K269" s="892" t="s">
        <v>170</v>
      </c>
    </row>
    <row r="270" spans="1:11" s="136" customFormat="1" ht="18.75" customHeight="1">
      <c r="A270" s="884">
        <v>266</v>
      </c>
      <c r="B270" s="756" t="s">
        <v>627</v>
      </c>
      <c r="C270" s="886" t="s">
        <v>170</v>
      </c>
      <c r="G270" s="912"/>
      <c r="H270" s="1691"/>
      <c r="I270" s="891">
        <f>SUBTOTAL(103,$J$5:J270)</f>
        <v>266</v>
      </c>
      <c r="J270" s="407" t="s">
        <v>626</v>
      </c>
      <c r="K270" s="892" t="s">
        <v>2</v>
      </c>
    </row>
    <row r="271" spans="1:11" s="136" customFormat="1" ht="18.75" customHeight="1">
      <c r="A271" s="884">
        <v>267</v>
      </c>
      <c r="B271" s="756" t="s">
        <v>628</v>
      </c>
      <c r="C271" s="886" t="s">
        <v>79</v>
      </c>
      <c r="G271" s="912"/>
      <c r="H271" s="1691"/>
      <c r="I271" s="891">
        <f>SUBTOTAL(103,$J$5:J271)</f>
        <v>267</v>
      </c>
      <c r="J271" s="407" t="s">
        <v>627</v>
      </c>
      <c r="K271" s="892" t="s">
        <v>170</v>
      </c>
    </row>
    <row r="272" spans="1:11" s="136" customFormat="1" ht="18.75" customHeight="1">
      <c r="A272" s="884">
        <v>268</v>
      </c>
      <c r="B272" s="756" t="s">
        <v>629</v>
      </c>
      <c r="C272" s="886" t="s">
        <v>2</v>
      </c>
      <c r="G272" s="912"/>
      <c r="H272" s="1691"/>
      <c r="I272" s="891">
        <f>SUBTOTAL(103,$J$5:J272)</f>
        <v>268</v>
      </c>
      <c r="J272" s="407" t="s">
        <v>628</v>
      </c>
      <c r="K272" s="892" t="s">
        <v>79</v>
      </c>
    </row>
    <row r="273" spans="1:11" s="136" customFormat="1" ht="18.75" customHeight="1">
      <c r="A273" s="884">
        <v>269</v>
      </c>
      <c r="B273" s="756" t="s">
        <v>630</v>
      </c>
      <c r="C273" s="886" t="s">
        <v>79</v>
      </c>
      <c r="G273" s="912"/>
      <c r="H273" s="1691"/>
      <c r="I273" s="891">
        <f>SUBTOTAL(103,$J$5:J273)</f>
        <v>269</v>
      </c>
      <c r="J273" s="407" t="s">
        <v>629</v>
      </c>
      <c r="K273" s="892" t="s">
        <v>2</v>
      </c>
    </row>
    <row r="274" spans="1:11" s="136" customFormat="1" ht="18.75" customHeight="1">
      <c r="A274" s="884">
        <v>270</v>
      </c>
      <c r="B274" s="756" t="s">
        <v>74</v>
      </c>
      <c r="C274" s="886" t="s">
        <v>227</v>
      </c>
      <c r="G274" s="912"/>
      <c r="H274" s="1691"/>
      <c r="I274" s="891">
        <f>SUBTOTAL(103,$J$5:J274)</f>
        <v>270</v>
      </c>
      <c r="J274" s="407" t="s">
        <v>630</v>
      </c>
      <c r="K274" s="892" t="s">
        <v>79</v>
      </c>
    </row>
    <row r="275" spans="1:11" s="136" customFormat="1" ht="18.75" customHeight="1">
      <c r="A275" s="884">
        <v>271</v>
      </c>
      <c r="B275" s="756" t="s">
        <v>206</v>
      </c>
      <c r="C275" s="886" t="s">
        <v>49</v>
      </c>
      <c r="G275" s="912"/>
      <c r="H275" s="1691"/>
      <c r="I275" s="891">
        <f>SUBTOTAL(103,$J$5:J275)</f>
        <v>271</v>
      </c>
      <c r="J275" s="407" t="s">
        <v>74</v>
      </c>
      <c r="K275" s="892" t="s">
        <v>227</v>
      </c>
    </row>
    <row r="276" spans="1:11" s="136" customFormat="1" ht="18.75" customHeight="1">
      <c r="A276" s="884">
        <v>272</v>
      </c>
      <c r="B276" s="756" t="s">
        <v>207</v>
      </c>
      <c r="C276" s="886" t="s">
        <v>79</v>
      </c>
      <c r="G276" s="912"/>
      <c r="H276" s="1691"/>
      <c r="I276" s="891">
        <f>SUBTOTAL(103,$J$5:J276)</f>
        <v>272</v>
      </c>
      <c r="J276" s="407" t="s">
        <v>206</v>
      </c>
      <c r="K276" s="892" t="s">
        <v>49</v>
      </c>
    </row>
    <row r="277" spans="1:11" s="136" customFormat="1" ht="18.75" customHeight="1">
      <c r="A277" s="884">
        <v>273</v>
      </c>
      <c r="B277" s="756" t="s">
        <v>5</v>
      </c>
      <c r="C277" s="886" t="s">
        <v>2</v>
      </c>
      <c r="G277" s="912"/>
      <c r="H277" s="1691"/>
      <c r="I277" s="891">
        <f>SUBTOTAL(103,$J$5:J277)</f>
        <v>273</v>
      </c>
      <c r="J277" s="407" t="s">
        <v>207</v>
      </c>
      <c r="K277" s="892" t="s">
        <v>79</v>
      </c>
    </row>
    <row r="278" spans="1:11" s="136" customFormat="1" ht="18.75" customHeight="1">
      <c r="A278" s="884">
        <v>274</v>
      </c>
      <c r="B278" s="756" t="s">
        <v>6</v>
      </c>
      <c r="C278" s="886" t="s">
        <v>79</v>
      </c>
      <c r="G278" s="912"/>
      <c r="H278" s="1691"/>
      <c r="I278" s="891">
        <f>SUBTOTAL(103,$J$5:J278)</f>
        <v>274</v>
      </c>
      <c r="J278" s="407" t="s">
        <v>5</v>
      </c>
      <c r="K278" s="892" t="s">
        <v>2</v>
      </c>
    </row>
    <row r="279" spans="1:11" s="136" customFormat="1" ht="18.75" customHeight="1">
      <c r="A279" s="884">
        <v>275</v>
      </c>
      <c r="B279" s="756" t="s">
        <v>632</v>
      </c>
      <c r="C279" s="886" t="s">
        <v>49</v>
      </c>
      <c r="G279" s="912"/>
      <c r="H279" s="1691"/>
      <c r="I279" s="891">
        <f>SUBTOTAL(103,$J$5:J279)</f>
        <v>275</v>
      </c>
      <c r="J279" s="407" t="s">
        <v>6</v>
      </c>
      <c r="K279" s="892" t="s">
        <v>79</v>
      </c>
    </row>
    <row r="280" spans="1:11" s="136" customFormat="1" ht="18.75" customHeight="1">
      <c r="A280" s="884">
        <v>276</v>
      </c>
      <c r="B280" s="756" t="s">
        <v>633</v>
      </c>
      <c r="C280" s="886" t="s">
        <v>49</v>
      </c>
      <c r="G280" s="912"/>
      <c r="H280" s="1691"/>
      <c r="I280" s="891">
        <f>SUBTOTAL(103,$J$5:J280)</f>
        <v>276</v>
      </c>
      <c r="J280" s="407" t="s">
        <v>632</v>
      </c>
      <c r="K280" s="892" t="s">
        <v>49</v>
      </c>
    </row>
    <row r="281" spans="1:11" s="136" customFormat="1" ht="18.75" customHeight="1">
      <c r="A281" s="884">
        <v>277</v>
      </c>
      <c r="B281" s="756" t="s">
        <v>634</v>
      </c>
      <c r="C281" s="886" t="s">
        <v>2</v>
      </c>
      <c r="G281" s="912"/>
      <c r="H281" s="1691"/>
      <c r="I281" s="891">
        <f>SUBTOTAL(103,$J$5:J281)</f>
        <v>277</v>
      </c>
      <c r="J281" s="407" t="s">
        <v>633</v>
      </c>
      <c r="K281" s="892" t="s">
        <v>49</v>
      </c>
    </row>
    <row r="282" spans="1:11" s="136" customFormat="1" ht="18.75" customHeight="1">
      <c r="A282" s="884">
        <v>278</v>
      </c>
      <c r="B282" s="756" t="s">
        <v>635</v>
      </c>
      <c r="C282" s="886" t="s">
        <v>154</v>
      </c>
      <c r="G282" s="912"/>
      <c r="H282" s="1691"/>
      <c r="I282" s="891">
        <f>SUBTOTAL(103,$J$5:J282)</f>
        <v>278</v>
      </c>
      <c r="J282" s="407" t="s">
        <v>634</v>
      </c>
      <c r="K282" s="892" t="s">
        <v>2</v>
      </c>
    </row>
    <row r="283" spans="1:11" s="136" customFormat="1" ht="18.75" customHeight="1">
      <c r="A283" s="884">
        <v>279</v>
      </c>
      <c r="B283" s="756" t="s">
        <v>636</v>
      </c>
      <c r="C283" s="886" t="s">
        <v>49</v>
      </c>
      <c r="G283" s="912"/>
      <c r="H283" s="1691"/>
      <c r="I283" s="891">
        <f>SUBTOTAL(103,$J$5:J283)</f>
        <v>279</v>
      </c>
      <c r="J283" s="407" t="s">
        <v>635</v>
      </c>
      <c r="K283" s="892" t="s">
        <v>154</v>
      </c>
    </row>
    <row r="284" spans="1:11" s="136" customFormat="1" ht="18.75" customHeight="1">
      <c r="A284" s="884">
        <v>280</v>
      </c>
      <c r="B284" s="756" t="s">
        <v>637</v>
      </c>
      <c r="C284" s="886" t="s">
        <v>2</v>
      </c>
      <c r="G284" s="912"/>
      <c r="H284" s="1691"/>
      <c r="I284" s="891">
        <f>SUBTOTAL(103,$J$5:J284)</f>
        <v>280</v>
      </c>
      <c r="J284" s="407" t="s">
        <v>636</v>
      </c>
      <c r="K284" s="892" t="s">
        <v>49</v>
      </c>
    </row>
    <row r="285" spans="1:11" s="136" customFormat="1" ht="18.75" customHeight="1">
      <c r="A285" s="884">
        <v>281</v>
      </c>
      <c r="B285" s="756" t="s">
        <v>638</v>
      </c>
      <c r="C285" s="886" t="s">
        <v>49</v>
      </c>
      <c r="G285" s="912"/>
      <c r="H285" s="1691"/>
      <c r="I285" s="891">
        <f>SUBTOTAL(103,$J$5:J285)</f>
        <v>281</v>
      </c>
      <c r="J285" s="407" t="s">
        <v>637</v>
      </c>
      <c r="K285" s="892" t="s">
        <v>2</v>
      </c>
    </row>
    <row r="286" spans="1:11" s="136" customFormat="1" ht="18.75" customHeight="1">
      <c r="A286" s="884">
        <v>282</v>
      </c>
      <c r="B286" s="756" t="s">
        <v>640</v>
      </c>
      <c r="C286" s="886" t="s">
        <v>211</v>
      </c>
      <c r="G286" s="912"/>
      <c r="H286" s="1691"/>
      <c r="I286" s="891">
        <f>SUBTOTAL(103,$J$5:J286)</f>
        <v>282</v>
      </c>
      <c r="J286" s="407" t="s">
        <v>638</v>
      </c>
      <c r="K286" s="892" t="s">
        <v>49</v>
      </c>
    </row>
    <row r="287" spans="1:11" s="653" customFormat="1" ht="18.75" customHeight="1">
      <c r="A287" s="884">
        <v>283</v>
      </c>
      <c r="B287" s="756" t="s">
        <v>75</v>
      </c>
      <c r="C287" s="886" t="s">
        <v>211</v>
      </c>
      <c r="G287" s="913"/>
      <c r="H287" s="1691"/>
      <c r="I287" s="891">
        <f>SUBTOTAL(103,$J$5:J287)</f>
        <v>283</v>
      </c>
      <c r="J287" s="407" t="s">
        <v>640</v>
      </c>
      <c r="K287" s="892" t="s">
        <v>211</v>
      </c>
    </row>
    <row r="288" spans="1:11" s="136" customFormat="1" ht="18.75" customHeight="1">
      <c r="A288" s="884">
        <v>284</v>
      </c>
      <c r="B288" s="756" t="s">
        <v>76</v>
      </c>
      <c r="C288" s="886" t="s">
        <v>49</v>
      </c>
      <c r="G288" s="912"/>
      <c r="H288" s="1691"/>
      <c r="I288" s="891">
        <f>SUBTOTAL(103,$J$5:J288)</f>
        <v>284</v>
      </c>
      <c r="J288" s="407" t="s">
        <v>75</v>
      </c>
      <c r="K288" s="892" t="s">
        <v>211</v>
      </c>
    </row>
    <row r="289" spans="1:12" s="136" customFormat="1" ht="18.75" customHeight="1">
      <c r="A289" s="884">
        <v>285</v>
      </c>
      <c r="B289" s="756" t="s">
        <v>77</v>
      </c>
      <c r="C289" s="886" t="s">
        <v>184</v>
      </c>
      <c r="G289" s="912"/>
      <c r="H289" s="1691"/>
      <c r="I289" s="891">
        <f>SUBTOTAL(103,$J$5:J289)</f>
        <v>285</v>
      </c>
      <c r="J289" s="407" t="s">
        <v>76</v>
      </c>
      <c r="K289" s="892" t="s">
        <v>49</v>
      </c>
    </row>
    <row r="290" spans="1:12" s="136" customFormat="1" ht="18.75" customHeight="1">
      <c r="A290" s="884">
        <v>286</v>
      </c>
      <c r="B290" s="756" t="s">
        <v>171</v>
      </c>
      <c r="C290" s="886" t="s">
        <v>2</v>
      </c>
      <c r="G290" s="912"/>
      <c r="H290" s="1691"/>
      <c r="I290" s="891">
        <f>SUBTOTAL(103,$J$5:J290)</f>
        <v>286</v>
      </c>
      <c r="J290" s="407" t="s">
        <v>77</v>
      </c>
      <c r="K290" s="892" t="s">
        <v>184</v>
      </c>
    </row>
    <row r="291" spans="1:12" s="136" customFormat="1" ht="18.75" customHeight="1">
      <c r="A291" s="884">
        <v>287</v>
      </c>
      <c r="B291" s="756" t="s">
        <v>172</v>
      </c>
      <c r="C291" s="886" t="s">
        <v>49</v>
      </c>
      <c r="G291" s="912"/>
      <c r="H291" s="1691"/>
      <c r="I291" s="891">
        <f>SUBTOTAL(103,$J$5:J291)</f>
        <v>287</v>
      </c>
      <c r="J291" s="407" t="s">
        <v>171</v>
      </c>
      <c r="K291" s="892" t="s">
        <v>2</v>
      </c>
    </row>
    <row r="292" spans="1:12" s="136" customFormat="1" ht="18.75" customHeight="1">
      <c r="A292" s="884">
        <v>288</v>
      </c>
      <c r="B292" s="756" t="s">
        <v>169</v>
      </c>
      <c r="C292" s="886" t="s">
        <v>211</v>
      </c>
      <c r="G292" s="912"/>
      <c r="H292" s="1691"/>
      <c r="I292" s="891">
        <f>SUBTOTAL(103,$J$5:J292)</f>
        <v>288</v>
      </c>
      <c r="J292" s="407" t="s">
        <v>172</v>
      </c>
      <c r="K292" s="892" t="s">
        <v>49</v>
      </c>
    </row>
    <row r="293" spans="1:12" s="136" customFormat="1" ht="18.75" customHeight="1">
      <c r="A293" s="884">
        <v>289</v>
      </c>
      <c r="B293" s="756" t="s">
        <v>78</v>
      </c>
      <c r="C293" s="886" t="s">
        <v>197</v>
      </c>
      <c r="G293" s="912"/>
      <c r="H293" s="1691"/>
      <c r="I293" s="891">
        <f>SUBTOTAL(103,$J$5:J293)</f>
        <v>289</v>
      </c>
      <c r="J293" s="407" t="s">
        <v>1790</v>
      </c>
      <c r="K293" s="892" t="s">
        <v>211</v>
      </c>
    </row>
    <row r="294" spans="1:12" s="136" customFormat="1" ht="18.75" customHeight="1">
      <c r="A294" s="884">
        <v>290</v>
      </c>
      <c r="B294" s="756" t="s">
        <v>644</v>
      </c>
      <c r="C294" s="886" t="s">
        <v>154</v>
      </c>
      <c r="G294" s="912"/>
      <c r="H294" s="1691"/>
      <c r="I294" s="891">
        <f>SUBTOTAL(103,$J$5:J294)</f>
        <v>290</v>
      </c>
      <c r="J294" s="407" t="s">
        <v>78</v>
      </c>
      <c r="K294" s="892" t="s">
        <v>197</v>
      </c>
    </row>
    <row r="295" spans="1:12" s="136" customFormat="1" ht="18.75" customHeight="1">
      <c r="A295" s="884">
        <v>291</v>
      </c>
      <c r="B295" s="756" t="s">
        <v>645</v>
      </c>
      <c r="C295" s="886" t="s">
        <v>79</v>
      </c>
      <c r="G295" s="912"/>
      <c r="H295" s="1691"/>
      <c r="I295" s="891">
        <f>SUBTOTAL(103,$J$5:J295)</f>
        <v>291</v>
      </c>
      <c r="J295" s="407" t="s">
        <v>644</v>
      </c>
      <c r="K295" s="892" t="s">
        <v>154</v>
      </c>
    </row>
    <row r="296" spans="1:12" s="136" customFormat="1" ht="18.75" customHeight="1">
      <c r="A296" s="884">
        <v>292</v>
      </c>
      <c r="B296" s="756" t="s">
        <v>646</v>
      </c>
      <c r="C296" s="886" t="s">
        <v>154</v>
      </c>
      <c r="G296" s="912"/>
      <c r="H296" s="1691"/>
      <c r="I296" s="891">
        <f>SUBTOTAL(103,$J$5:J296)</f>
        <v>292</v>
      </c>
      <c r="J296" s="407" t="s">
        <v>645</v>
      </c>
      <c r="K296" s="892" t="s">
        <v>79</v>
      </c>
    </row>
    <row r="297" spans="1:12" s="653" customFormat="1" ht="18.75" customHeight="1">
      <c r="A297" s="884">
        <v>293</v>
      </c>
      <c r="B297" s="756" t="s">
        <v>647</v>
      </c>
      <c r="C297" s="886" t="s">
        <v>3</v>
      </c>
      <c r="G297" s="913"/>
      <c r="H297" s="1691"/>
      <c r="I297" s="891">
        <f>SUBTOTAL(103,$J$5:J297)</f>
        <v>293</v>
      </c>
      <c r="J297" s="407" t="s">
        <v>646</v>
      </c>
      <c r="K297" s="892" t="s">
        <v>154</v>
      </c>
    </row>
    <row r="298" spans="1:12" s="136" customFormat="1" ht="18.75" customHeight="1">
      <c r="A298" s="884">
        <v>294</v>
      </c>
      <c r="B298" s="878" t="s">
        <v>648</v>
      </c>
      <c r="C298" s="888" t="s">
        <v>173</v>
      </c>
      <c r="G298" s="912"/>
      <c r="H298" s="1691"/>
      <c r="I298" s="891">
        <f>SUBTOTAL(103,$J$5:J298)</f>
        <v>294</v>
      </c>
      <c r="J298" s="407" t="s">
        <v>647</v>
      </c>
      <c r="K298" s="892" t="s">
        <v>3</v>
      </c>
    </row>
    <row r="299" spans="1:12" s="136" customFormat="1" ht="18.75" customHeight="1">
      <c r="A299" s="884">
        <v>295</v>
      </c>
      <c r="B299" s="756" t="s">
        <v>649</v>
      </c>
      <c r="C299" s="886" t="s">
        <v>2</v>
      </c>
      <c r="G299" s="912"/>
      <c r="H299" s="1691"/>
      <c r="I299" s="891">
        <f>SUBTOTAL(103,$J$5:J299)</f>
        <v>295</v>
      </c>
      <c r="J299" s="407" t="s">
        <v>1791</v>
      </c>
      <c r="K299" s="892" t="s">
        <v>173</v>
      </c>
      <c r="L299" s="136" t="s">
        <v>1227</v>
      </c>
    </row>
    <row r="300" spans="1:12" s="136" customFormat="1" ht="18.75" customHeight="1">
      <c r="A300" s="884">
        <v>296</v>
      </c>
      <c r="B300" s="756" t="s">
        <v>650</v>
      </c>
      <c r="C300" s="886" t="s">
        <v>3</v>
      </c>
      <c r="G300" s="912"/>
      <c r="H300" s="1691"/>
      <c r="I300" s="891">
        <f>SUBTOTAL(103,$J$5:J300)</f>
        <v>296</v>
      </c>
      <c r="J300" s="407" t="s">
        <v>649</v>
      </c>
      <c r="K300" s="892" t="s">
        <v>2</v>
      </c>
    </row>
    <row r="301" spans="1:12" s="136" customFormat="1" ht="18.75" customHeight="1">
      <c r="A301" s="884">
        <v>297</v>
      </c>
      <c r="B301" s="756" t="s">
        <v>651</v>
      </c>
      <c r="C301" s="886" t="s">
        <v>49</v>
      </c>
      <c r="G301" s="912"/>
      <c r="H301" s="1691"/>
      <c r="I301" s="891">
        <f>SUBTOTAL(103,$J$5:J301)</f>
        <v>297</v>
      </c>
      <c r="J301" s="407" t="s">
        <v>650</v>
      </c>
      <c r="K301" s="892" t="s">
        <v>3</v>
      </c>
    </row>
    <row r="302" spans="1:12" s="136" customFormat="1" ht="18.75" customHeight="1" thickBot="1">
      <c r="A302" s="884">
        <v>298</v>
      </c>
      <c r="B302" s="889" t="s">
        <v>7</v>
      </c>
      <c r="C302" s="890" t="s">
        <v>227</v>
      </c>
      <c r="G302" s="912"/>
      <c r="H302" s="1691"/>
      <c r="I302" s="891">
        <f>SUBTOTAL(103,$J$5:J302)</f>
        <v>298</v>
      </c>
      <c r="J302" s="407" t="s">
        <v>651</v>
      </c>
      <c r="K302" s="892" t="s">
        <v>49</v>
      </c>
    </row>
    <row r="303" spans="1:12" s="136" customFormat="1" ht="18.75" customHeight="1">
      <c r="A303" s="875"/>
      <c r="G303" s="912"/>
      <c r="H303" s="1691"/>
      <c r="I303" s="891">
        <f>SUBTOTAL(103,$J$5:J303)</f>
        <v>299</v>
      </c>
      <c r="J303" s="407" t="s">
        <v>7</v>
      </c>
      <c r="K303" s="892" t="s">
        <v>227</v>
      </c>
    </row>
    <row r="304" spans="1:12" s="135" customFormat="1" ht="18.75" customHeight="1">
      <c r="A304" s="919"/>
      <c r="G304" s="914"/>
      <c r="H304" s="1691"/>
      <c r="I304" s="896">
        <f>SUBTOTAL(103,$J$5:J304)</f>
        <v>300</v>
      </c>
      <c r="J304" s="407" t="s">
        <v>1240</v>
      </c>
      <c r="K304" s="892" t="s">
        <v>2</v>
      </c>
    </row>
    <row r="305" spans="1:12" s="135" customFormat="1" ht="18.75" customHeight="1">
      <c r="A305" s="919"/>
      <c r="G305" s="914"/>
      <c r="H305" s="1691"/>
      <c r="I305" s="896">
        <f>SUBTOTAL(103,$J$5:J305)</f>
        <v>301</v>
      </c>
      <c r="J305" s="407" t="s">
        <v>1242</v>
      </c>
      <c r="K305" s="892" t="s">
        <v>2</v>
      </c>
    </row>
    <row r="306" spans="1:12" s="135" customFormat="1" ht="18.75" customHeight="1">
      <c r="A306" s="919"/>
      <c r="G306" s="914"/>
      <c r="H306" s="1691"/>
      <c r="I306" s="896">
        <f>SUBTOTAL(103,$J$5:J306)</f>
        <v>302</v>
      </c>
      <c r="J306" s="407" t="s">
        <v>1243</v>
      </c>
      <c r="K306" s="892" t="s">
        <v>2</v>
      </c>
    </row>
    <row r="307" spans="1:12" s="135" customFormat="1" ht="18.75" customHeight="1">
      <c r="A307" s="919"/>
      <c r="G307" s="914"/>
      <c r="H307" s="1691"/>
      <c r="I307" s="896">
        <f>SUBTOTAL(103,$J$5:J307)</f>
        <v>303</v>
      </c>
      <c r="J307" s="407" t="s">
        <v>1244</v>
      </c>
      <c r="K307" s="892" t="s">
        <v>3</v>
      </c>
    </row>
    <row r="308" spans="1:12" s="135" customFormat="1" ht="18.75" customHeight="1">
      <c r="A308" s="919"/>
      <c r="G308" s="914"/>
      <c r="H308" s="1691"/>
      <c r="I308" s="896">
        <f>SUBTOTAL(103,$J$5:J308)</f>
        <v>304</v>
      </c>
      <c r="J308" s="407" t="s">
        <v>1245</v>
      </c>
      <c r="K308" s="892" t="s">
        <v>3</v>
      </c>
    </row>
    <row r="309" spans="1:12" s="135" customFormat="1" ht="18.75" customHeight="1">
      <c r="A309" s="919"/>
      <c r="G309" s="914"/>
      <c r="H309" s="1691"/>
      <c r="I309" s="896">
        <f>SUBTOTAL(103,$J$5:J309)</f>
        <v>305</v>
      </c>
      <c r="J309" s="407" t="s">
        <v>1246</v>
      </c>
      <c r="K309" s="892" t="s">
        <v>211</v>
      </c>
    </row>
    <row r="310" spans="1:12" s="135" customFormat="1" ht="18.75" customHeight="1" thickBot="1">
      <c r="A310" s="920"/>
      <c r="B310" s="915"/>
      <c r="C310" s="915"/>
      <c r="D310" s="915"/>
      <c r="E310" s="915"/>
      <c r="F310" s="915"/>
      <c r="G310" s="916"/>
      <c r="H310" s="1692"/>
      <c r="I310" s="897">
        <f>SUBTOTAL(103,$J$5:J310)</f>
        <v>306</v>
      </c>
      <c r="J310" s="898" t="s">
        <v>1247</v>
      </c>
      <c r="K310" s="899" t="s">
        <v>403</v>
      </c>
      <c r="L310" s="915"/>
    </row>
    <row r="312" spans="1:12">
      <c r="J312" s="868"/>
    </row>
    <row r="313" spans="1:12">
      <c r="J313" s="868"/>
    </row>
    <row r="314" spans="1:12">
      <c r="J314" s="868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18" t="s">
        <v>1025</v>
      </c>
      <c r="B1" s="1718"/>
      <c r="C1" s="1718"/>
      <c r="D1" s="1718"/>
      <c r="E1" s="1718"/>
      <c r="F1" s="1718"/>
      <c r="G1" s="1718"/>
      <c r="H1" s="1718"/>
      <c r="I1" s="1718"/>
    </row>
    <row r="2" spans="1:12" ht="18" customHeight="1">
      <c r="A2" s="1718" t="s">
        <v>1026</v>
      </c>
      <c r="B2" s="1718"/>
      <c r="C2" s="1718"/>
      <c r="D2" s="1718"/>
      <c r="E2" s="1718"/>
      <c r="F2" s="1718"/>
      <c r="G2" s="1718"/>
      <c r="H2" s="1718"/>
      <c r="I2" s="1718"/>
    </row>
    <row r="3" spans="1:12" ht="18" customHeight="1">
      <c r="A3" s="1718" t="s">
        <v>1027</v>
      </c>
      <c r="B3" s="1718"/>
      <c r="C3" s="1718"/>
      <c r="D3" s="1718"/>
      <c r="E3" s="1718"/>
      <c r="F3" s="1718"/>
      <c r="G3" s="1718"/>
      <c r="H3" s="1718"/>
      <c r="I3" s="1718"/>
    </row>
    <row r="4" spans="1:12" ht="20.25" customHeight="1">
      <c r="A4" s="1719" t="s">
        <v>1028</v>
      </c>
      <c r="B4" s="1719"/>
      <c r="C4" s="1719"/>
      <c r="D4" s="1719"/>
      <c r="E4" s="1719"/>
      <c r="F4" s="1719"/>
      <c r="G4" s="1719"/>
      <c r="H4" s="1719"/>
      <c r="I4" s="1719"/>
    </row>
    <row r="5" spans="1:12" ht="30" customHeight="1">
      <c r="A5" s="530" t="s">
        <v>1029</v>
      </c>
      <c r="B5" s="1720" t="s">
        <v>1030</v>
      </c>
      <c r="C5" s="1721"/>
      <c r="D5" s="1722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23" t="s">
        <v>1034</v>
      </c>
      <c r="B6" s="1723"/>
      <c r="C6" s="1723"/>
      <c r="D6" s="1723"/>
      <c r="E6" s="1723"/>
      <c r="F6" s="1723"/>
      <c r="G6" s="1723"/>
      <c r="H6" s="1723"/>
      <c r="I6" s="1723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09"/>
      <c r="B13" s="1710"/>
      <c r="C13" s="1710"/>
      <c r="D13" s="1710"/>
      <c r="E13" s="1710"/>
      <c r="F13" s="1710"/>
      <c r="G13" s="1710"/>
      <c r="H13" s="1710"/>
      <c r="I13" s="1711"/>
    </row>
    <row r="14" spans="1:12" ht="19.5" customHeight="1">
      <c r="A14" s="1712" t="s">
        <v>1036</v>
      </c>
      <c r="B14" s="1713"/>
      <c r="C14" s="1713"/>
      <c r="D14" s="1713"/>
      <c r="E14" s="1713"/>
      <c r="F14" s="1713"/>
      <c r="G14" s="1713"/>
      <c r="H14" s="1713"/>
      <c r="I14" s="1714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09"/>
      <c r="B16" s="1710"/>
      <c r="C16" s="1710"/>
      <c r="D16" s="1710"/>
      <c r="E16" s="1710"/>
      <c r="F16" s="1710"/>
      <c r="G16" s="1710"/>
      <c r="H16" s="1710"/>
      <c r="I16" s="1711"/>
    </row>
    <row r="17" spans="1:9" ht="19.5" customHeight="1">
      <c r="A17" s="1712" t="s">
        <v>1040</v>
      </c>
      <c r="B17" s="1713"/>
      <c r="C17" s="1713"/>
      <c r="D17" s="1713"/>
      <c r="E17" s="1713"/>
      <c r="F17" s="1713"/>
      <c r="G17" s="1713"/>
      <c r="H17" s="1713"/>
      <c r="I17" s="1714"/>
    </row>
    <row r="18" spans="1:9" ht="30" customHeight="1">
      <c r="A18" s="532">
        <v>1</v>
      </c>
      <c r="B18" s="1715" t="s">
        <v>1080</v>
      </c>
      <c r="C18" s="1716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5" t="s">
        <v>1081</v>
      </c>
      <c r="C19" s="1716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09"/>
      <c r="B20" s="1710"/>
      <c r="C20" s="1710"/>
      <c r="D20" s="1710"/>
      <c r="E20" s="1710"/>
      <c r="F20" s="1710"/>
      <c r="G20" s="1710"/>
      <c r="H20" s="1710"/>
      <c r="I20" s="1711"/>
    </row>
    <row r="21" spans="1:9" ht="19.5" customHeight="1">
      <c r="A21" s="1712" t="s">
        <v>1043</v>
      </c>
      <c r="B21" s="1713"/>
      <c r="C21" s="1713"/>
      <c r="D21" s="1713"/>
      <c r="E21" s="1713"/>
      <c r="F21" s="1713"/>
      <c r="G21" s="1713"/>
      <c r="H21" s="1713"/>
      <c r="I21" s="1714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09"/>
      <c r="B23" s="1710"/>
      <c r="C23" s="1710"/>
      <c r="D23" s="1710"/>
      <c r="E23" s="1710"/>
      <c r="F23" s="1710"/>
      <c r="G23" s="1710"/>
      <c r="H23" s="1710"/>
      <c r="I23" s="1711"/>
    </row>
    <row r="24" spans="1:9" ht="19.5" customHeight="1">
      <c r="A24" s="1712" t="s">
        <v>1046</v>
      </c>
      <c r="B24" s="1713"/>
      <c r="C24" s="1713"/>
      <c r="D24" s="1713"/>
      <c r="E24" s="1713"/>
      <c r="F24" s="1713"/>
      <c r="G24" s="1713"/>
      <c r="H24" s="1713"/>
      <c r="I24" s="1714"/>
    </row>
    <row r="25" spans="1:9" ht="81.75" customHeight="1">
      <c r="A25" s="532">
        <v>1</v>
      </c>
      <c r="B25" s="1715" t="s">
        <v>548</v>
      </c>
      <c r="C25" s="1716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5" t="s">
        <v>565</v>
      </c>
      <c r="C26" s="1716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09"/>
      <c r="B27" s="1710"/>
      <c r="C27" s="1710"/>
      <c r="D27" s="1710"/>
      <c r="E27" s="1710"/>
      <c r="F27" s="1710"/>
      <c r="G27" s="1710"/>
      <c r="H27" s="1710"/>
      <c r="I27" s="1711"/>
    </row>
    <row r="28" spans="1:9" ht="19.5" customHeight="1">
      <c r="A28" s="1712" t="s">
        <v>1050</v>
      </c>
      <c r="B28" s="1713"/>
      <c r="C28" s="1713"/>
      <c r="D28" s="1713"/>
      <c r="E28" s="1713"/>
      <c r="F28" s="1713"/>
      <c r="G28" s="1713"/>
      <c r="H28" s="1713"/>
      <c r="I28" s="1714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12" t="s">
        <v>1088</v>
      </c>
      <c r="B32" s="1713"/>
      <c r="C32" s="1713"/>
      <c r="D32" s="1713"/>
      <c r="E32" s="1713"/>
      <c r="F32" s="1713"/>
      <c r="G32" s="1713"/>
      <c r="H32" s="1713"/>
      <c r="I32" s="1714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09"/>
      <c r="B34" s="1710"/>
      <c r="C34" s="1710"/>
      <c r="D34" s="1710"/>
      <c r="E34" s="1710"/>
      <c r="F34" s="1710"/>
      <c r="G34" s="1710"/>
      <c r="H34" s="1710"/>
      <c r="I34" s="1711"/>
    </row>
    <row r="35" spans="1:11" ht="19.5" customHeight="1">
      <c r="A35" s="541" t="s">
        <v>1029</v>
      </c>
      <c r="B35" s="1717" t="s">
        <v>1054</v>
      </c>
      <c r="C35" s="1717"/>
      <c r="D35" s="1717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05" t="s">
        <v>1058</v>
      </c>
      <c r="C36" s="1705"/>
      <c r="D36" s="1705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05" t="s">
        <v>1059</v>
      </c>
      <c r="C37" s="1705"/>
      <c r="D37" s="1705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05" t="s">
        <v>1060</v>
      </c>
      <c r="C38" s="1705"/>
      <c r="D38" s="1705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05" t="s">
        <v>1061</v>
      </c>
      <c r="C39" s="1705"/>
      <c r="D39" s="1705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05" t="s">
        <v>1373</v>
      </c>
      <c r="C40" s="1705"/>
      <c r="D40" s="1705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05" t="s">
        <v>1062</v>
      </c>
      <c r="C41" s="1705"/>
      <c r="D41" s="1705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05" t="s">
        <v>1063</v>
      </c>
      <c r="C42" s="1705"/>
      <c r="D42" s="1705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06" t="s">
        <v>1064</v>
      </c>
      <c r="C43" s="1707"/>
      <c r="D43" s="1708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04" t="s">
        <v>81</v>
      </c>
      <c r="B46" s="1704"/>
      <c r="C46" s="1704"/>
      <c r="D46" s="1704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3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24" t="s">
        <v>664</v>
      </c>
      <c r="B2" s="1725"/>
      <c r="C2" s="1725"/>
      <c r="D2" s="1726"/>
      <c r="E2" s="1725"/>
      <c r="F2" s="1727"/>
    </row>
    <row r="3" spans="1:6" s="136" customFormat="1" ht="18.5">
      <c r="A3" s="1728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29"/>
      <c r="B4" s="423" t="s">
        <v>522</v>
      </c>
      <c r="C4" s="423" t="s">
        <v>523</v>
      </c>
      <c r="D4" s="423" t="s">
        <v>487</v>
      </c>
      <c r="E4" s="424" t="str">
        <f>TA413_PBNTL!M1</f>
        <v>23.06.2026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4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4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194" activePane="bottomLeft" state="frozen"/>
      <selection activeCell="B1" sqref="B1:L1"/>
      <selection pane="bottomLeft" activeCell="H304" sqref="H304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0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693" t="s">
        <v>664</v>
      </c>
      <c r="B1" s="1694"/>
      <c r="C1" s="1694"/>
      <c r="D1" s="1730"/>
      <c r="E1" s="1730"/>
      <c r="F1" s="1730"/>
      <c r="G1" s="1730"/>
      <c r="H1" s="1730"/>
      <c r="I1" s="1730"/>
      <c r="J1" s="1694"/>
      <c r="K1" s="1694"/>
      <c r="L1" s="1694"/>
      <c r="M1" s="1694"/>
      <c r="N1" s="1694"/>
      <c r="O1" s="1694"/>
      <c r="P1" s="1695"/>
    </row>
    <row r="2" spans="1:16" s="136" customFormat="1" ht="29.25" customHeight="1">
      <c r="A2" s="1731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304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31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6" t="str">
        <f>C4</f>
        <v xml:space="preserve">Gantry </v>
      </c>
      <c r="H5" s="456">
        <v>150.01400000000001</v>
      </c>
      <c r="I5" s="1198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3" t="s">
        <v>188</v>
      </c>
      <c r="E6" s="743" t="s">
        <v>1417</v>
      </c>
      <c r="F6" s="408"/>
      <c r="G6" s="757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6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0" t="s">
        <v>1250</v>
      </c>
      <c r="D8" s="743" t="s">
        <v>178</v>
      </c>
      <c r="E8" s="743" t="s">
        <v>1417</v>
      </c>
      <c r="F8" s="408"/>
      <c r="G8" s="757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6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6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6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6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6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6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6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6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6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6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6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6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6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4" t="s">
        <v>3</v>
      </c>
      <c r="E34" s="744"/>
      <c r="F34" s="575"/>
      <c r="G34" s="758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6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6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6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6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6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6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6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6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6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6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6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6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6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6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6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6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6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6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6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6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6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6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6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6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6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6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6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5" t="s">
        <v>258</v>
      </c>
      <c r="D86" s="746" t="s">
        <v>211</v>
      </c>
      <c r="E86" s="746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6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6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6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6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6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6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6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6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6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6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6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6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6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6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6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6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6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6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6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6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6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6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6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6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6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6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7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6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6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6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6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6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6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7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6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6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6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6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6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6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6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6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6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6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6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6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6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6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6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6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6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6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6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6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6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6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6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6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6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6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6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6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6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6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6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6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6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6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6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6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6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6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6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6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 t="s">
        <v>255</v>
      </c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6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6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6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6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6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6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6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6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6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6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6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6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6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6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6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6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6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6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6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6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6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6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6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6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7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6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7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6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6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7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6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7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6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7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6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7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6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6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6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6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6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6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6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6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6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6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6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6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6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6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6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6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6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6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6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6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6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6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6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6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6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6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6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6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6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6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6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6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6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6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6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6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6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6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6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6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6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6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6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6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6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6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6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6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6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6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6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6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6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6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6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6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6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6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6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6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6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6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6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6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6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6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6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6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6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6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6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6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6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6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6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6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6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6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6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6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6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6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6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6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6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6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6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6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6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6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6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195" t="s">
        <v>215</v>
      </c>
      <c r="E472" s="1195"/>
      <c r="F472" s="1195"/>
      <c r="G472" s="413"/>
      <c r="H472" s="1196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59"/>
      <c r="D473" s="414"/>
      <c r="E473" s="414"/>
      <c r="F473" s="414"/>
      <c r="G473" s="1197" t="str">
        <f>C472</f>
        <v>36B/0 N</v>
      </c>
      <c r="H473" s="1196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195" t="s">
        <v>430</v>
      </c>
      <c r="E474" s="1195"/>
      <c r="F474" s="414"/>
      <c r="G474" s="759"/>
      <c r="H474" s="1196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59"/>
      <c r="D475" s="414"/>
      <c r="E475" s="414"/>
      <c r="F475" s="414"/>
      <c r="G475" s="1197" t="str">
        <f>C474</f>
        <v>36C/0 N</v>
      </c>
      <c r="H475" s="1196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195" t="s">
        <v>215</v>
      </c>
      <c r="E476" s="1195"/>
      <c r="F476" s="1195"/>
      <c r="G476" s="413"/>
      <c r="H476" s="1196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6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6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6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6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6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6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6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6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6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6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6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6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6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6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6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6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6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6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6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6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6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6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6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6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6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6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6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6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6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6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6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6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6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6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6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6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6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6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6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6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6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6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6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6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6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6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6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59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6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6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6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6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6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6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6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6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6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6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6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6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6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6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6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6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6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199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1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199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1" t="str">
        <f>C606</f>
        <v>44/2</v>
      </c>
      <c r="H607" s="410">
        <v>366</v>
      </c>
      <c r="I607" s="1200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199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1" t="str">
        <f>C608</f>
        <v>44/3</v>
      </c>
      <c r="H609" s="410">
        <v>350</v>
      </c>
      <c r="I609" s="1200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199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1" t="str">
        <f>C610</f>
        <v>44/4</v>
      </c>
      <c r="H611" s="410">
        <v>383</v>
      </c>
      <c r="I611" s="1200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199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200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199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1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199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6"/>
    </row>
    <row r="619" spans="1:16">
      <c r="C619" s="1046"/>
    </row>
    <row r="620" spans="1:16">
      <c r="C620" s="1046"/>
    </row>
    <row r="621" spans="1:16">
      <c r="C621" s="1046"/>
    </row>
    <row r="622" spans="1:16">
      <c r="C622" s="1045"/>
    </row>
    <row r="623" spans="1:16">
      <c r="C623" s="1045"/>
    </row>
    <row r="624" spans="1:16">
      <c r="C624" s="1045"/>
    </row>
    <row r="625" spans="3:3">
      <c r="C625" s="1045"/>
    </row>
    <row r="626" spans="3:3">
      <c r="C626" s="1045"/>
    </row>
    <row r="627" spans="3:3">
      <c r="C627" s="1045"/>
    </row>
    <row r="628" spans="3:3">
      <c r="C628" s="1045"/>
    </row>
    <row r="629" spans="3:3">
      <c r="C629" s="1045"/>
    </row>
    <row r="630" spans="3:3">
      <c r="C630" s="1045"/>
    </row>
    <row r="631" spans="3:3">
      <c r="C631" s="1045"/>
    </row>
    <row r="632" spans="3:3">
      <c r="C632" s="1045"/>
    </row>
    <row r="633" spans="3:3">
      <c r="C633" s="1045"/>
    </row>
    <row r="634" spans="3:3">
      <c r="C634" s="1045"/>
    </row>
    <row r="635" spans="3:3">
      <c r="C635" s="1045"/>
    </row>
    <row r="636" spans="3:3">
      <c r="C636" s="1045"/>
    </row>
    <row r="637" spans="3:3">
      <c r="C637" s="1045"/>
    </row>
    <row r="638" spans="3:3">
      <c r="C638" s="1045"/>
    </row>
    <row r="639" spans="3:3">
      <c r="C639" s="1045"/>
    </row>
    <row r="640" spans="3:3">
      <c r="C640" s="1045"/>
    </row>
    <row r="641" spans="3:3">
      <c r="C641" s="1045"/>
    </row>
    <row r="642" spans="3:3">
      <c r="C642" s="1045"/>
    </row>
    <row r="643" spans="3:3">
      <c r="C643" s="1045"/>
    </row>
    <row r="644" spans="3:3">
      <c r="C644" s="1045"/>
    </row>
    <row r="645" spans="3:3">
      <c r="C645" s="1045"/>
    </row>
    <row r="646" spans="3:3">
      <c r="C646" s="1045"/>
    </row>
    <row r="647" spans="3:3">
      <c r="C647" s="1045"/>
    </row>
    <row r="648" spans="3:3">
      <c r="C648" s="1045"/>
    </row>
    <row r="649" spans="3:3">
      <c r="C649" s="1045"/>
    </row>
    <row r="650" spans="3:3">
      <c r="C650" s="1045"/>
    </row>
    <row r="651" spans="3:3">
      <c r="C651" s="1045"/>
    </row>
    <row r="652" spans="3:3">
      <c r="C652" s="1045"/>
    </row>
    <row r="653" spans="3:3">
      <c r="C653" s="1045"/>
    </row>
    <row r="654" spans="3:3">
      <c r="C654" s="1045"/>
    </row>
    <row r="655" spans="3:3">
      <c r="C655" s="1045"/>
    </row>
    <row r="656" spans="3:3">
      <c r="C656" s="1045"/>
    </row>
    <row r="657" spans="3:3">
      <c r="C657" s="1045"/>
    </row>
    <row r="658" spans="3:3">
      <c r="C658" s="1045"/>
    </row>
    <row r="659" spans="3:3">
      <c r="C659" s="1045"/>
    </row>
    <row r="660" spans="3:3">
      <c r="C660" s="1045"/>
    </row>
    <row r="661" spans="3:3">
      <c r="C661" s="1045"/>
    </row>
    <row r="662" spans="3:3">
      <c r="C662" s="1045"/>
    </row>
    <row r="663" spans="3:3">
      <c r="C663" s="1045"/>
    </row>
    <row r="664" spans="3:3">
      <c r="C664" s="1045"/>
    </row>
    <row r="665" spans="3:3">
      <c r="C665" s="1045"/>
    </row>
    <row r="666" spans="3:3">
      <c r="C666" s="1045"/>
    </row>
    <row r="667" spans="3:3">
      <c r="C667" s="1045"/>
    </row>
    <row r="668" spans="3:3">
      <c r="C668" s="1045"/>
    </row>
    <row r="669" spans="3:3">
      <c r="C669" s="1045"/>
    </row>
    <row r="670" spans="3:3">
      <c r="C670" s="1045"/>
    </row>
    <row r="671" spans="3:3">
      <c r="C671" s="1045"/>
    </row>
    <row r="672" spans="3:3">
      <c r="C672" s="1045"/>
    </row>
    <row r="673" spans="3:3">
      <c r="C673" s="1045"/>
    </row>
    <row r="674" spans="3:3">
      <c r="C674" s="1045"/>
    </row>
    <row r="675" spans="3:3">
      <c r="C675" s="1045"/>
    </row>
    <row r="676" spans="3:3">
      <c r="C676" s="1045"/>
    </row>
    <row r="677" spans="3:3">
      <c r="C677" s="1045"/>
    </row>
    <row r="678" spans="3:3">
      <c r="C678" s="1045"/>
    </row>
    <row r="679" spans="3:3">
      <c r="C679" s="1045"/>
    </row>
    <row r="680" spans="3:3">
      <c r="C680" s="1045"/>
    </row>
    <row r="681" spans="3:3">
      <c r="C681" s="1045"/>
    </row>
    <row r="682" spans="3:3">
      <c r="C682" s="1045"/>
    </row>
    <row r="683" spans="3:3">
      <c r="C683" s="1045"/>
    </row>
    <row r="684" spans="3:3">
      <c r="C684" s="1045"/>
    </row>
    <row r="685" spans="3:3">
      <c r="C685" s="1045"/>
    </row>
    <row r="686" spans="3:3">
      <c r="C686" s="1045"/>
    </row>
    <row r="687" spans="3:3">
      <c r="C687" s="1045"/>
    </row>
    <row r="688" spans="3:3">
      <c r="C688" s="1045"/>
    </row>
    <row r="689" spans="3:3">
      <c r="C689" s="1045"/>
    </row>
    <row r="690" spans="3:3">
      <c r="C690" s="1045"/>
    </row>
    <row r="691" spans="3:3">
      <c r="C691" s="1045"/>
    </row>
    <row r="692" spans="3:3">
      <c r="C692" s="1045"/>
    </row>
    <row r="693" spans="3:3">
      <c r="C693" s="1045"/>
    </row>
    <row r="694" spans="3:3">
      <c r="C694" s="1045"/>
    </row>
    <row r="695" spans="3:3">
      <c r="C695" s="1045"/>
    </row>
    <row r="696" spans="3:3">
      <c r="C696" s="1045"/>
    </row>
    <row r="697" spans="3:3">
      <c r="C697" s="1045"/>
    </row>
    <row r="698" spans="3:3">
      <c r="C698" s="1045"/>
    </row>
    <row r="699" spans="3:3">
      <c r="C699" s="1045"/>
    </row>
    <row r="700" spans="3:3">
      <c r="C700" s="1045"/>
    </row>
    <row r="701" spans="3:3">
      <c r="C701" s="1045"/>
    </row>
    <row r="702" spans="3:3">
      <c r="C702" s="1045"/>
    </row>
    <row r="703" spans="3:3">
      <c r="C703" s="1045"/>
    </row>
    <row r="704" spans="3:3">
      <c r="C704" s="1045"/>
    </row>
    <row r="705" spans="3:3">
      <c r="C705" s="1045"/>
    </row>
    <row r="706" spans="3:3">
      <c r="C706" s="1045"/>
    </row>
    <row r="707" spans="3:3">
      <c r="C707" s="1045"/>
    </row>
    <row r="708" spans="3:3">
      <c r="C708" s="1045"/>
    </row>
    <row r="709" spans="3:3">
      <c r="C709" s="1045"/>
    </row>
    <row r="710" spans="3:3">
      <c r="C710" s="1045"/>
    </row>
    <row r="711" spans="3:3">
      <c r="C711" s="1045"/>
    </row>
    <row r="712" spans="3:3">
      <c r="C712" s="1045"/>
    </row>
    <row r="713" spans="3:3">
      <c r="C713" s="1045"/>
    </row>
    <row r="714" spans="3:3">
      <c r="C714" s="1045"/>
    </row>
    <row r="715" spans="3:3">
      <c r="C715" s="1045"/>
    </row>
    <row r="716" spans="3:3">
      <c r="C716" s="1045"/>
    </row>
    <row r="717" spans="3:3">
      <c r="C717" s="1045"/>
    </row>
    <row r="718" spans="3:3">
      <c r="C718" s="1045"/>
    </row>
    <row r="719" spans="3:3">
      <c r="C719" s="1045"/>
    </row>
    <row r="720" spans="3:3">
      <c r="C720" s="1045"/>
    </row>
    <row r="721" spans="3:3">
      <c r="C721" s="1045"/>
    </row>
    <row r="722" spans="3:3">
      <c r="C722" s="1045"/>
    </row>
    <row r="723" spans="3:3">
      <c r="C723" s="1045"/>
    </row>
    <row r="724" spans="3:3">
      <c r="C724" s="1045"/>
    </row>
    <row r="725" spans="3:3">
      <c r="C725" s="1045"/>
    </row>
    <row r="726" spans="3:3">
      <c r="C726" s="1045"/>
    </row>
    <row r="727" spans="3:3">
      <c r="C727" s="1045"/>
    </row>
    <row r="728" spans="3:3">
      <c r="C728" s="1045"/>
    </row>
    <row r="729" spans="3:3">
      <c r="C729" s="1045"/>
    </row>
    <row r="730" spans="3:3">
      <c r="C730" s="1045"/>
    </row>
    <row r="731" spans="3:3">
      <c r="C731" s="1045"/>
    </row>
    <row r="732" spans="3:3">
      <c r="C732" s="1045"/>
    </row>
    <row r="733" spans="3:3">
      <c r="C733" s="1045"/>
    </row>
    <row r="734" spans="3:3">
      <c r="C734" s="1045"/>
    </row>
    <row r="735" spans="3:3">
      <c r="C735" s="1045"/>
    </row>
    <row r="736" spans="3:3">
      <c r="C736" s="1045"/>
    </row>
    <row r="737" spans="3:3">
      <c r="C737" s="1045"/>
    </row>
    <row r="738" spans="3:3">
      <c r="C738" s="1045"/>
    </row>
    <row r="739" spans="3:3">
      <c r="C739" s="1045"/>
    </row>
    <row r="740" spans="3:3">
      <c r="C740" s="1045"/>
    </row>
    <row r="741" spans="3:3">
      <c r="C741" s="1045"/>
    </row>
    <row r="742" spans="3:3">
      <c r="C742" s="1045"/>
    </row>
    <row r="743" spans="3:3">
      <c r="C743" s="1045"/>
    </row>
    <row r="744" spans="3:3">
      <c r="C744" s="1045"/>
    </row>
    <row r="745" spans="3:3">
      <c r="C745" s="1045"/>
    </row>
    <row r="746" spans="3:3">
      <c r="C746" s="1045"/>
    </row>
    <row r="747" spans="3:3">
      <c r="C747" s="1045"/>
    </row>
    <row r="748" spans="3:3">
      <c r="C748" s="1045"/>
    </row>
    <row r="749" spans="3:3">
      <c r="C749" s="1045"/>
    </row>
    <row r="750" spans="3:3">
      <c r="C750" s="1045"/>
    </row>
    <row r="751" spans="3:3">
      <c r="C751" s="1045"/>
    </row>
    <row r="752" spans="3:3">
      <c r="C752" s="1045"/>
    </row>
    <row r="753" spans="3:3">
      <c r="C753" s="1045"/>
    </row>
    <row r="754" spans="3:3">
      <c r="C754" s="1045"/>
    </row>
    <row r="755" spans="3:3">
      <c r="C755" s="1045"/>
    </row>
    <row r="756" spans="3:3">
      <c r="C756" s="1045"/>
    </row>
    <row r="757" spans="3:3">
      <c r="C757" s="1045"/>
    </row>
    <row r="758" spans="3:3">
      <c r="C758" s="1045"/>
    </row>
    <row r="759" spans="3:3">
      <c r="C759" s="1045"/>
    </row>
    <row r="760" spans="3:3">
      <c r="C760" s="1045"/>
    </row>
    <row r="761" spans="3:3">
      <c r="C761" s="1045"/>
    </row>
    <row r="762" spans="3:3">
      <c r="C762" s="1045"/>
    </row>
    <row r="763" spans="3:3">
      <c r="C763" s="1045"/>
    </row>
    <row r="764" spans="3:3">
      <c r="C764" s="1045"/>
    </row>
    <row r="765" spans="3:3">
      <c r="C765" s="1045"/>
    </row>
    <row r="766" spans="3:3">
      <c r="C766" s="1045"/>
    </row>
    <row r="767" spans="3:3">
      <c r="C767" s="1045"/>
    </row>
    <row r="768" spans="3:3">
      <c r="C768" s="1045"/>
    </row>
    <row r="769" spans="3:3">
      <c r="C769" s="1045"/>
    </row>
    <row r="770" spans="3:3">
      <c r="C770" s="1045"/>
    </row>
    <row r="771" spans="3:3">
      <c r="C771" s="1045"/>
    </row>
    <row r="772" spans="3:3">
      <c r="C772" s="1045"/>
    </row>
    <row r="773" spans="3:3">
      <c r="C773" s="1045"/>
    </row>
    <row r="774" spans="3:3">
      <c r="C774" s="1045"/>
    </row>
    <row r="775" spans="3:3">
      <c r="C775" s="1045"/>
    </row>
    <row r="776" spans="3:3">
      <c r="C776" s="1045"/>
    </row>
    <row r="777" spans="3:3">
      <c r="C777" s="1045"/>
    </row>
    <row r="778" spans="3:3">
      <c r="C778" s="1045"/>
    </row>
    <row r="779" spans="3:3">
      <c r="C779" s="1045"/>
    </row>
    <row r="780" spans="3:3">
      <c r="C780" s="1045"/>
    </row>
    <row r="781" spans="3:3">
      <c r="C781" s="1045"/>
    </row>
    <row r="782" spans="3:3">
      <c r="C782" s="1045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32" t="s">
        <v>83</v>
      </c>
      <c r="H1" s="1733"/>
      <c r="I1" s="1734"/>
      <c r="J1" s="1732" t="s">
        <v>84</v>
      </c>
      <c r="K1" s="1733"/>
      <c r="L1" s="1734"/>
      <c r="M1" s="1732" t="s">
        <v>85</v>
      </c>
      <c r="N1" s="1733"/>
      <c r="O1" s="1734"/>
      <c r="P1" s="1732" t="s">
        <v>86</v>
      </c>
      <c r="Q1" s="1733"/>
      <c r="R1" s="1734"/>
    </row>
    <row r="2" spans="1:37" ht="15" thickBot="1">
      <c r="A2" s="166" t="s">
        <v>683</v>
      </c>
      <c r="B2" s="165" t="str">
        <f>TA413_PBNTL!M1</f>
        <v>23.06.2026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82" t="s">
        <v>714</v>
      </c>
      <c r="V3" s="1582"/>
      <c r="W3" s="1582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3" customFormat="1" ht="20.149999999999999" customHeight="1">
      <c r="A895" s="685">
        <f>SUBTOTAL(103,$B$4:B895)</f>
        <v>892</v>
      </c>
      <c r="B895" s="686">
        <v>45686</v>
      </c>
      <c r="C895" s="667" t="s">
        <v>9</v>
      </c>
      <c r="D895" s="687" t="str">
        <f>VLOOKUP(C895,'Location Summary'!$C$4:$D$602,2,0)</f>
        <v>DB1+0</v>
      </c>
      <c r="E895" s="688" t="s">
        <v>405</v>
      </c>
      <c r="F895" s="689" t="s">
        <v>685</v>
      </c>
      <c r="G895" s="690"/>
      <c r="H895" s="691"/>
      <c r="I895" s="692"/>
      <c r="J895" s="690"/>
      <c r="K895" s="695">
        <v>1</v>
      </c>
      <c r="L895" s="696">
        <v>1</v>
      </c>
      <c r="M895" s="690"/>
      <c r="N895" s="691"/>
      <c r="O895" s="692"/>
      <c r="P895" s="690"/>
      <c r="Q895" s="691"/>
      <c r="R895" s="692"/>
      <c r="T895" s="687"/>
      <c r="U895" s="687"/>
      <c r="V895" s="687"/>
      <c r="W895" s="687"/>
      <c r="X895" s="694">
        <f t="shared" si="88"/>
        <v>45686</v>
      </c>
      <c r="Y895" s="694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51" t="s">
        <v>908</v>
      </c>
      <c r="B1" s="1751"/>
      <c r="C1" s="1751"/>
      <c r="D1" s="1751"/>
      <c r="E1" s="1751"/>
      <c r="F1" s="1751"/>
      <c r="G1" s="1751"/>
      <c r="H1" s="1751"/>
      <c r="I1" s="1751"/>
      <c r="J1" s="1751"/>
      <c r="K1" s="1751"/>
    </row>
    <row r="2" spans="1:11">
      <c r="A2" s="1752" t="s">
        <v>81</v>
      </c>
      <c r="B2" s="1753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4"/>
      <c r="F3" s="1754" t="s">
        <v>985</v>
      </c>
      <c r="G3" s="1755"/>
      <c r="H3" s="1756"/>
      <c r="I3" s="1757" t="s">
        <v>909</v>
      </c>
      <c r="J3" s="1758"/>
      <c r="K3" s="1759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60">
        <v>241</v>
      </c>
      <c r="D5" s="1760">
        <v>241</v>
      </c>
      <c r="E5" s="1735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61"/>
      <c r="D6" s="1761"/>
      <c r="E6" s="1736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61"/>
      <c r="D7" s="1761"/>
      <c r="E7" s="1736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61"/>
      <c r="D8" s="1761"/>
      <c r="E8" s="1736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61"/>
      <c r="D9" s="1761"/>
      <c r="E9" s="1736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61"/>
      <c r="D10" s="1761"/>
      <c r="E10" s="1736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61"/>
      <c r="D11" s="1761"/>
      <c r="E11" s="1736"/>
      <c r="F11" s="296">
        <f>COUNTIF('Location Summary'!$D$4:$D$616,'Tower PRS abstract '!B11)</f>
        <v>47</v>
      </c>
      <c r="G11" s="296">
        <v>49</v>
      </c>
      <c r="H11" s="931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62"/>
      <c r="D12" s="1762"/>
      <c r="E12" s="1737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3" t="s">
        <v>197</v>
      </c>
      <c r="C13" s="1746">
        <v>12</v>
      </c>
      <c r="D13" s="1741">
        <v>29</v>
      </c>
      <c r="E13" s="1735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46"/>
      <c r="D14" s="1742"/>
      <c r="E14" s="1736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46"/>
      <c r="D15" s="1742"/>
      <c r="E15" s="1736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46"/>
      <c r="D16" s="1742"/>
      <c r="E16" s="1736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46"/>
      <c r="D17" s="1743"/>
      <c r="E17" s="1737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46"/>
      <c r="D18" s="1741">
        <v>10</v>
      </c>
      <c r="E18" s="1735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46"/>
      <c r="D19" s="1742"/>
      <c r="E19" s="1736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46"/>
      <c r="D20" s="1742"/>
      <c r="E20" s="1736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47"/>
      <c r="D21" s="1743"/>
      <c r="E21" s="1737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48">
        <v>5</v>
      </c>
      <c r="D22" s="1741">
        <v>2</v>
      </c>
      <c r="E22" s="1735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49"/>
      <c r="D23" s="1742"/>
      <c r="E23" s="1736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49"/>
      <c r="D24" s="1742"/>
      <c r="E24" s="1736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49"/>
      <c r="D25" s="1743"/>
      <c r="E25" s="1737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49"/>
      <c r="D26" s="1741">
        <v>4</v>
      </c>
      <c r="E26" s="1735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49"/>
      <c r="D27" s="1742"/>
      <c r="E27" s="1736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49"/>
      <c r="D28" s="1742"/>
      <c r="E28" s="1736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49"/>
      <c r="D29" s="1742"/>
      <c r="E29" s="1736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2" t="s">
        <v>430</v>
      </c>
      <c r="C30" s="1750"/>
      <c r="D30" s="1743"/>
      <c r="E30" s="1737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38">
        <v>5</v>
      </c>
      <c r="D31" s="1741">
        <v>2</v>
      </c>
      <c r="E31" s="1735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39"/>
      <c r="D32" s="1742"/>
      <c r="E32" s="1736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39"/>
      <c r="D33" s="1742"/>
      <c r="E33" s="1736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39"/>
      <c r="D34" s="1742"/>
      <c r="E34" s="1736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40"/>
      <c r="D35" s="1743"/>
      <c r="E35" s="1737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44">
        <v>24</v>
      </c>
      <c r="D36" s="1741">
        <v>10</v>
      </c>
      <c r="E36" s="1735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39"/>
      <c r="D37" s="1742"/>
      <c r="E37" s="1736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39"/>
      <c r="D38" s="1742"/>
      <c r="E38" s="1736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39"/>
      <c r="D39" s="1742"/>
      <c r="E39" s="1736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39"/>
      <c r="D40" s="1742"/>
      <c r="E40" s="1736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39"/>
      <c r="D41" s="1742"/>
      <c r="E41" s="1736"/>
      <c r="F41" s="296">
        <f>COUNTIF('Location Summary'!$D$4:$D$616,'Tower PRS abstract '!B41)</f>
        <v>1</v>
      </c>
      <c r="G41" s="296">
        <v>2</v>
      </c>
      <c r="H41" s="931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5">
        <f t="shared" si="5"/>
        <v>38</v>
      </c>
      <c r="B42" s="926" t="s">
        <v>431</v>
      </c>
      <c r="C42" s="1745"/>
      <c r="D42" s="1743"/>
      <c r="E42" s="1737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7"/>
      <c r="B43" s="928"/>
      <c r="C43" s="929"/>
      <c r="D43" s="929"/>
      <c r="E43" s="929"/>
      <c r="F43" s="929"/>
      <c r="G43" s="929"/>
      <c r="H43" s="929"/>
      <c r="I43" s="929"/>
      <c r="J43" s="929"/>
      <c r="K43" s="930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2" customWidth="1"/>
    <col min="2" max="2" width="18.54296875" style="832" customWidth="1"/>
    <col min="3" max="3" width="13.453125" style="832" customWidth="1"/>
    <col min="4" max="4" width="15.453125" style="832" customWidth="1"/>
    <col min="5" max="5" width="13" style="832" customWidth="1"/>
    <col min="6" max="6" width="14.26953125" style="832" customWidth="1"/>
    <col min="7" max="7" width="11.1796875" style="832" customWidth="1"/>
    <col min="8" max="8" width="7.26953125" style="832" customWidth="1"/>
    <col min="9" max="9" width="27.7265625" style="832" customWidth="1"/>
    <col min="10" max="10" width="13.26953125" style="832" customWidth="1"/>
    <col min="11" max="11" width="9.1796875" style="832"/>
    <col min="12" max="12" width="44.7265625" style="832" customWidth="1"/>
    <col min="13" max="13" width="10.81640625" style="832" customWidth="1"/>
    <col min="14" max="14" width="9.1796875" style="832"/>
    <col min="15" max="15" width="12.26953125" style="832" customWidth="1"/>
    <col min="16" max="16" width="9.1796875" style="832"/>
    <col min="17" max="17" width="9.1796875" style="832" customWidth="1"/>
    <col min="18" max="18" width="10.54296875" style="832" customWidth="1"/>
    <col min="19" max="19" width="13.453125" style="832" customWidth="1"/>
    <col min="20" max="16384" width="9.1796875" style="832"/>
  </cols>
  <sheetData>
    <row r="1" spans="1:19" ht="9.75" customHeight="1"/>
    <row r="2" spans="1:19" ht="16.5" customHeight="1">
      <c r="A2" s="1576" t="s">
        <v>1342</v>
      </c>
      <c r="B2" s="1576"/>
      <c r="C2" s="1576"/>
      <c r="D2" s="1576"/>
      <c r="E2" s="1576"/>
      <c r="F2" s="1576"/>
      <c r="G2" s="1576"/>
      <c r="H2" s="1576"/>
      <c r="I2" s="1576"/>
      <c r="J2" s="1576"/>
      <c r="K2" s="1576"/>
      <c r="L2" s="1576"/>
      <c r="M2" s="1576"/>
      <c r="N2" s="1576"/>
      <c r="O2" s="1576"/>
      <c r="P2" s="1576"/>
      <c r="Q2" s="1576"/>
    </row>
    <row r="3" spans="1:19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19" ht="28.5" customHeight="1">
      <c r="A4" s="844"/>
      <c r="B4" s="854" t="s">
        <v>131</v>
      </c>
      <c r="C4" s="1763" t="s">
        <v>1353</v>
      </c>
      <c r="D4" s="1763"/>
      <c r="E4" s="1764" t="s">
        <v>1354</v>
      </c>
      <c r="F4" s="1765"/>
      <c r="G4" s="1766" t="s">
        <v>255</v>
      </c>
      <c r="H4" s="1766"/>
      <c r="I4" s="1767" t="s">
        <v>1355</v>
      </c>
      <c r="J4" s="1767"/>
      <c r="K4" s="1767" t="s">
        <v>1356</v>
      </c>
      <c r="L4" s="1767"/>
      <c r="M4" s="844"/>
      <c r="N4" s="844"/>
      <c r="O4" s="844"/>
      <c r="P4" s="844"/>
      <c r="Q4" s="844"/>
    </row>
    <row r="5" spans="1:19" ht="16.5" customHeight="1">
      <c r="A5" s="844"/>
      <c r="B5" s="855" t="s">
        <v>1346</v>
      </c>
      <c r="C5" s="1768">
        <f>SUM(C12:C70)/1000</f>
        <v>117.85083100000003</v>
      </c>
      <c r="D5" s="1768"/>
      <c r="E5" s="1769"/>
      <c r="F5" s="1770"/>
      <c r="G5" s="1768"/>
      <c r="H5" s="1768"/>
      <c r="I5" s="1768"/>
      <c r="J5" s="1768"/>
      <c r="K5" s="1768"/>
      <c r="L5" s="1768"/>
      <c r="M5" s="844"/>
      <c r="N5" s="844"/>
      <c r="O5" s="844"/>
      <c r="P5" s="844"/>
      <c r="Q5" s="844"/>
    </row>
    <row r="6" spans="1:19" ht="16.5" customHeight="1">
      <c r="A6" s="844"/>
      <c r="B6" s="855" t="s">
        <v>1405</v>
      </c>
      <c r="C6" s="1768">
        <f>C5-C7</f>
        <v>110.17009600000003</v>
      </c>
      <c r="D6" s="1768"/>
      <c r="E6" s="1769"/>
      <c r="F6" s="1770"/>
      <c r="G6" s="1768"/>
      <c r="H6" s="1768"/>
      <c r="I6" s="1768"/>
      <c r="J6" s="1768"/>
      <c r="K6" s="1768"/>
      <c r="L6" s="1768"/>
      <c r="M6" s="844"/>
      <c r="N6" s="844"/>
      <c r="O6" s="844"/>
      <c r="P6" s="844"/>
      <c r="Q6" s="844"/>
    </row>
    <row r="7" spans="1:19" ht="16.5" customHeight="1">
      <c r="A7" s="844"/>
      <c r="B7" s="855" t="s">
        <v>1281</v>
      </c>
      <c r="C7" s="1768">
        <f>ROUNDUP(SUMIF($D$12:$D$70,$B7,$C$12:$C$70),3)/1000</f>
        <v>7.6807349999999994</v>
      </c>
      <c r="D7" s="1768"/>
      <c r="E7" s="1769"/>
      <c r="F7" s="1770"/>
      <c r="G7" s="1768"/>
      <c r="H7" s="1768"/>
      <c r="I7" s="1768"/>
      <c r="J7" s="1768"/>
      <c r="K7" s="1768"/>
      <c r="L7" s="1768"/>
      <c r="M7" s="844"/>
      <c r="N7" s="844"/>
      <c r="O7" s="844"/>
      <c r="P7" s="844"/>
      <c r="Q7" s="844"/>
    </row>
    <row r="8" spans="1:19" ht="16.5" customHeight="1" thickBot="1">
      <c r="A8" s="844"/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</row>
    <row r="9" spans="1:19" ht="25.5" customHeight="1">
      <c r="A9" s="1565">
        <v>0</v>
      </c>
      <c r="B9" s="1570" t="s">
        <v>94</v>
      </c>
      <c r="C9" s="1570" t="s">
        <v>1343</v>
      </c>
      <c r="D9" s="1570" t="s">
        <v>1279</v>
      </c>
      <c r="E9" s="1570" t="s">
        <v>1280</v>
      </c>
      <c r="F9" s="1570" t="s">
        <v>1350</v>
      </c>
      <c r="G9" s="1572" t="s">
        <v>99</v>
      </c>
      <c r="H9" s="1573"/>
      <c r="I9" s="1771"/>
      <c r="J9" s="1572" t="s">
        <v>1345</v>
      </c>
      <c r="K9" s="1573"/>
      <c r="L9" s="1771"/>
      <c r="M9" s="1572" t="s">
        <v>1346</v>
      </c>
      <c r="N9" s="1573"/>
      <c r="O9" s="1573"/>
      <c r="P9" s="1771"/>
      <c r="Q9" s="257" t="s">
        <v>1</v>
      </c>
      <c r="R9" s="777" t="s">
        <v>1348</v>
      </c>
      <c r="S9" s="851" t="s">
        <v>1349</v>
      </c>
    </row>
    <row r="10" spans="1:19" ht="15" customHeight="1">
      <c r="A10" s="1419"/>
      <c r="B10" s="1425"/>
      <c r="C10" s="1425"/>
      <c r="D10" s="1425"/>
      <c r="E10" s="1425"/>
      <c r="F10" s="1425"/>
      <c r="G10" s="69"/>
      <c r="H10" s="1772" t="s">
        <v>0</v>
      </c>
      <c r="I10" s="1773"/>
      <c r="J10" s="69"/>
      <c r="K10" s="1772" t="s">
        <v>0</v>
      </c>
      <c r="L10" s="1773"/>
      <c r="M10" s="1772" t="s">
        <v>1347</v>
      </c>
      <c r="N10" s="1773"/>
      <c r="O10" s="1772" t="s">
        <v>18</v>
      </c>
      <c r="P10" s="1773"/>
      <c r="Q10" s="845"/>
      <c r="R10" s="845"/>
      <c r="S10" s="852"/>
    </row>
    <row r="11" spans="1:19" ht="16.5" customHeight="1" thickBot="1">
      <c r="A11" s="1566"/>
      <c r="B11" s="1571"/>
      <c r="C11" s="1571"/>
      <c r="D11" s="1571"/>
      <c r="E11" s="1571"/>
      <c r="F11" s="1571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1"/>
      <c r="R11" s="841"/>
      <c r="S11" s="853"/>
    </row>
    <row r="12" spans="1:19" customFormat="1" ht="14.25" customHeight="1">
      <c r="A12" s="856">
        <f>IF(B12="","",SUBTOTAL(3,$B$12:B12))</f>
        <v>1</v>
      </c>
      <c r="B12" s="857" t="s">
        <v>1352</v>
      </c>
      <c r="C12" s="858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8"/>
      <c r="N12" s="422"/>
      <c r="O12" s="858"/>
      <c r="P12" s="859"/>
      <c r="Q12" s="422"/>
      <c r="R12" s="859"/>
      <c r="S12" s="860"/>
    </row>
    <row r="13" spans="1:19" customFormat="1" ht="14.25" customHeight="1">
      <c r="A13" s="861">
        <f>IF(B13="","",SUBTOTAL(3,$B$12:B13))</f>
        <v>2</v>
      </c>
      <c r="B13" s="857" t="s">
        <v>1378</v>
      </c>
      <c r="C13" s="858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3"/>
      <c r="N13" s="296"/>
      <c r="O13" s="863"/>
      <c r="P13" s="864"/>
      <c r="Q13" s="296"/>
      <c r="R13" s="864"/>
      <c r="S13" s="865"/>
    </row>
    <row r="14" spans="1:19" customFormat="1" ht="14.25" customHeight="1">
      <c r="A14" s="856">
        <f>IF(B14="","",SUBTOTAL(3,$B$12:B14))</f>
        <v>3</v>
      </c>
      <c r="B14" s="857" t="s">
        <v>1379</v>
      </c>
      <c r="C14" s="858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3"/>
      <c r="N14" s="296"/>
      <c r="O14" s="863"/>
      <c r="P14" s="864"/>
      <c r="Q14" s="296"/>
      <c r="R14" s="864"/>
      <c r="S14" s="865"/>
    </row>
    <row r="15" spans="1:19" customFormat="1" ht="13.9" customHeight="1">
      <c r="A15" s="861">
        <f>IF(B15="","",SUBTOTAL(3,$B$12:B15))</f>
        <v>4</v>
      </c>
      <c r="B15" s="857" t="s">
        <v>1381</v>
      </c>
      <c r="C15" s="858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3"/>
      <c r="N15" s="296"/>
      <c r="O15" s="863"/>
      <c r="P15" s="864"/>
      <c r="Q15" s="296"/>
      <c r="R15" s="864"/>
      <c r="S15" s="865"/>
    </row>
    <row r="16" spans="1:19" customFormat="1" ht="14.25" customHeight="1">
      <c r="A16" s="856">
        <f>IF(B16="","",SUBTOTAL(3,$B$12:B16))</f>
        <v>5</v>
      </c>
      <c r="B16" s="857" t="s">
        <v>1383</v>
      </c>
      <c r="C16" s="858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3"/>
      <c r="N16" s="296"/>
      <c r="O16" s="863"/>
      <c r="P16" s="864"/>
      <c r="Q16" s="296"/>
      <c r="R16" s="864"/>
      <c r="S16" s="865"/>
    </row>
    <row r="17" spans="1:19" customFormat="1" ht="14.25" customHeight="1">
      <c r="A17" s="861">
        <f>IF(B17="","",SUBTOTAL(3,$B$12:B17))</f>
        <v>6</v>
      </c>
      <c r="B17" s="862" t="s">
        <v>1290</v>
      </c>
      <c r="C17" s="858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3"/>
      <c r="N17" s="296"/>
      <c r="O17" s="863"/>
      <c r="P17" s="864"/>
      <c r="Q17" s="296"/>
      <c r="R17" s="864"/>
      <c r="S17" s="865"/>
    </row>
    <row r="18" spans="1:19" customFormat="1" ht="14.25" customHeight="1">
      <c r="A18" s="856">
        <f>IF(B18="","",SUBTOTAL(3,$B$12:B18))</f>
        <v>7</v>
      </c>
      <c r="B18" s="862" t="s">
        <v>1291</v>
      </c>
      <c r="C18" s="858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3"/>
      <c r="N18" s="296"/>
      <c r="O18" s="863"/>
      <c r="P18" s="864"/>
      <c r="Q18" s="296"/>
      <c r="R18" s="864"/>
      <c r="S18" s="865"/>
    </row>
    <row r="19" spans="1:19" customFormat="1" ht="14.25" customHeight="1">
      <c r="A19" s="861">
        <f>IF(B19="","",SUBTOTAL(3,$B$12:B19))</f>
        <v>8</v>
      </c>
      <c r="B19" s="862" t="s">
        <v>1292</v>
      </c>
      <c r="C19" s="858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3"/>
      <c r="N19" s="296"/>
      <c r="O19" s="863"/>
      <c r="P19" s="864"/>
      <c r="Q19" s="296"/>
      <c r="R19" s="864"/>
      <c r="S19" s="865"/>
    </row>
    <row r="20" spans="1:19" customFormat="1" ht="14.25" customHeight="1">
      <c r="A20" s="856">
        <f>IF(B20="","",SUBTOTAL(3,$B$12:B20))</f>
        <v>9</v>
      </c>
      <c r="B20" s="862" t="s">
        <v>1293</v>
      </c>
      <c r="C20" s="858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3"/>
      <c r="N20" s="296"/>
      <c r="O20" s="863"/>
      <c r="P20" s="864"/>
      <c r="Q20" s="296"/>
      <c r="R20" s="864"/>
      <c r="S20" s="865"/>
    </row>
    <row r="21" spans="1:19" customFormat="1" ht="14.25" customHeight="1">
      <c r="A21" s="861">
        <f>IF(B21="","",SUBTOTAL(3,$B$12:B21))</f>
        <v>10</v>
      </c>
      <c r="B21" s="862" t="s">
        <v>1294</v>
      </c>
      <c r="C21" s="858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3"/>
      <c r="N21" s="296"/>
      <c r="O21" s="863"/>
      <c r="P21" s="864"/>
      <c r="Q21" s="296"/>
      <c r="R21" s="864"/>
      <c r="S21" s="865"/>
    </row>
    <row r="22" spans="1:19" customFormat="1" ht="14.25" customHeight="1">
      <c r="A22" s="856">
        <f>IF(B22="","",SUBTOTAL(3,$B$12:B22))</f>
        <v>11</v>
      </c>
      <c r="B22" s="862" t="s">
        <v>1295</v>
      </c>
      <c r="C22" s="858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8" t="s">
        <v>480</v>
      </c>
      <c r="M22" s="863"/>
      <c r="N22" s="296"/>
      <c r="O22" s="863"/>
      <c r="P22" s="864"/>
      <c r="Q22" s="296"/>
      <c r="R22" s="864"/>
      <c r="S22" s="865"/>
    </row>
    <row r="23" spans="1:19" customFormat="1" ht="14.25" customHeight="1">
      <c r="A23" s="856">
        <f>IF(B23="","",SUBTOTAL(3,$B$12:B23))</f>
        <v>12</v>
      </c>
      <c r="B23" s="862" t="s">
        <v>1296</v>
      </c>
      <c r="C23" s="858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8"/>
      <c r="M23" s="863"/>
      <c r="N23" s="296"/>
      <c r="O23" s="863"/>
      <c r="P23" s="864"/>
      <c r="Q23" s="296"/>
      <c r="R23" s="864"/>
      <c r="S23" s="865"/>
    </row>
    <row r="24" spans="1:19" customFormat="1" ht="14.25" customHeight="1">
      <c r="A24" s="856">
        <f>IF(B24="","",SUBTOTAL(3,$B$12:B24))</f>
        <v>13</v>
      </c>
      <c r="B24" s="862" t="s">
        <v>1297</v>
      </c>
      <c r="C24" s="858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3"/>
      <c r="N24" s="296"/>
      <c r="O24" s="863"/>
      <c r="P24" s="864"/>
      <c r="Q24" s="296"/>
      <c r="R24" s="864"/>
      <c r="S24" s="865"/>
    </row>
    <row r="25" spans="1:19" customFormat="1" ht="14.25" customHeight="1">
      <c r="A25" s="861">
        <f>IF(B25="","",SUBTOTAL(3,$B$12:B25))</f>
        <v>14</v>
      </c>
      <c r="B25" s="862" t="s">
        <v>1298</v>
      </c>
      <c r="C25" s="858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3"/>
      <c r="N25" s="296"/>
      <c r="O25" s="863"/>
      <c r="P25" s="864"/>
      <c r="Q25" s="296"/>
      <c r="R25" s="864"/>
      <c r="S25" s="865"/>
    </row>
    <row r="26" spans="1:19" customFormat="1" ht="14.25" customHeight="1">
      <c r="A26" s="856">
        <f>IF(B26="","",SUBTOTAL(3,$B$12:B26))</f>
        <v>15</v>
      </c>
      <c r="B26" s="862" t="s">
        <v>1299</v>
      </c>
      <c r="C26" s="858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3"/>
      <c r="N26" s="296"/>
      <c r="O26" s="863"/>
      <c r="P26" s="864"/>
      <c r="Q26" s="296"/>
      <c r="R26" s="864"/>
      <c r="S26" s="865"/>
    </row>
    <row r="27" spans="1:19" customFormat="1" ht="14.25" customHeight="1">
      <c r="A27" s="861">
        <f>IF(B27="","",SUBTOTAL(3,$B$12:B27))</f>
        <v>16</v>
      </c>
      <c r="B27" s="862" t="s">
        <v>1300</v>
      </c>
      <c r="C27" s="858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3"/>
      <c r="N27" s="296"/>
      <c r="O27" s="863"/>
      <c r="P27" s="864"/>
      <c r="Q27" s="296"/>
      <c r="R27" s="864"/>
      <c r="S27" s="865"/>
    </row>
    <row r="28" spans="1:19" customFormat="1" ht="14.25" customHeight="1">
      <c r="A28" s="856">
        <f>IF(B28="","",SUBTOTAL(3,$B$12:B28))</f>
        <v>17</v>
      </c>
      <c r="B28" s="862" t="s">
        <v>1301</v>
      </c>
      <c r="C28" s="858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3"/>
      <c r="N28" s="296"/>
      <c r="O28" s="863"/>
      <c r="P28" s="864"/>
      <c r="Q28" s="296"/>
      <c r="R28" s="864"/>
      <c r="S28" s="865"/>
    </row>
    <row r="29" spans="1:19" customFormat="1" ht="14.25" customHeight="1">
      <c r="A29" s="861">
        <f>IF(B29="","",SUBTOTAL(3,$B$12:B29))</f>
        <v>18</v>
      </c>
      <c r="B29" s="862" t="s">
        <v>1302</v>
      </c>
      <c r="C29" s="858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3"/>
      <c r="N29" s="296"/>
      <c r="O29" s="863"/>
      <c r="P29" s="864"/>
      <c r="Q29" s="296"/>
      <c r="R29" s="864"/>
      <c r="S29" s="865"/>
    </row>
    <row r="30" spans="1:19" customFormat="1" ht="14.25" customHeight="1">
      <c r="A30" s="856">
        <f>IF(B30="","",SUBTOTAL(3,$B$12:B30))</f>
        <v>19</v>
      </c>
      <c r="B30" s="862" t="s">
        <v>1303</v>
      </c>
      <c r="C30" s="858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3"/>
      <c r="N30" s="296"/>
      <c r="O30" s="863"/>
      <c r="P30" s="864"/>
      <c r="Q30" s="296"/>
      <c r="R30" s="864"/>
      <c r="S30" s="865"/>
    </row>
    <row r="31" spans="1:19" customFormat="1" ht="14.25" customHeight="1">
      <c r="A31" s="861">
        <f>IF(B31="","",SUBTOTAL(3,$B$12:B31))</f>
        <v>20</v>
      </c>
      <c r="B31" s="862" t="s">
        <v>1304</v>
      </c>
      <c r="C31" s="858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3"/>
      <c r="N31" s="296"/>
      <c r="O31" s="863"/>
      <c r="P31" s="864"/>
      <c r="Q31" s="296"/>
      <c r="R31" s="864"/>
      <c r="S31" s="865"/>
    </row>
    <row r="32" spans="1:19" customFormat="1" ht="14.25" customHeight="1">
      <c r="A32" s="856">
        <f>IF(B32="","",SUBTOTAL(3,$B$12:B32))</f>
        <v>21</v>
      </c>
      <c r="B32" s="862" t="s">
        <v>1305</v>
      </c>
      <c r="C32" s="858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3"/>
      <c r="N32" s="296"/>
      <c r="O32" s="863"/>
      <c r="P32" s="864"/>
      <c r="Q32" s="296"/>
      <c r="R32" s="864"/>
      <c r="S32" s="865"/>
    </row>
    <row r="33" spans="1:19" customFormat="1" ht="14.25" customHeight="1">
      <c r="A33" s="861">
        <f>IF(B33="","",SUBTOTAL(3,$B$12:B33))</f>
        <v>22</v>
      </c>
      <c r="B33" s="862" t="s">
        <v>1306</v>
      </c>
      <c r="C33" s="858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3"/>
      <c r="N33" s="296"/>
      <c r="O33" s="863"/>
      <c r="P33" s="864"/>
      <c r="Q33" s="296"/>
      <c r="R33" s="864"/>
      <c r="S33" s="865"/>
    </row>
    <row r="34" spans="1:19" customFormat="1" ht="14.25" customHeight="1">
      <c r="A34" s="856">
        <f>IF(B34="","",SUBTOTAL(3,$B$12:B34))</f>
        <v>23</v>
      </c>
      <c r="B34" s="862" t="s">
        <v>1307</v>
      </c>
      <c r="C34" s="858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3"/>
      <c r="N34" s="296"/>
      <c r="O34" s="863"/>
      <c r="P34" s="864"/>
      <c r="Q34" s="296"/>
      <c r="R34" s="864"/>
      <c r="S34" s="865"/>
    </row>
    <row r="35" spans="1:19" customFormat="1" ht="14.25" customHeight="1">
      <c r="A35" s="856">
        <f>IF(B35="","",SUBTOTAL(3,$B$12:B35))</f>
        <v>24</v>
      </c>
      <c r="B35" s="862" t="s">
        <v>1308</v>
      </c>
      <c r="C35" s="858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3"/>
      <c r="N35" s="296"/>
      <c r="O35" s="863"/>
      <c r="P35" s="864"/>
      <c r="Q35" s="296"/>
      <c r="R35" s="864"/>
      <c r="S35" s="865"/>
    </row>
    <row r="36" spans="1:19" customFormat="1" ht="14.25" customHeight="1">
      <c r="A36" s="856">
        <f>IF(B36="","",SUBTOTAL(3,$B$12:B36))</f>
        <v>25</v>
      </c>
      <c r="B36" s="862" t="s">
        <v>1309</v>
      </c>
      <c r="C36" s="858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3"/>
      <c r="N36" s="296"/>
      <c r="O36" s="863"/>
      <c r="P36" s="864"/>
      <c r="Q36" s="296"/>
      <c r="R36" s="864"/>
      <c r="S36" s="865"/>
    </row>
    <row r="37" spans="1:19" customFormat="1" ht="14.25" customHeight="1">
      <c r="A37" s="856">
        <f>IF(B37="","",SUBTOTAL(3,$B$12:B37))</f>
        <v>26</v>
      </c>
      <c r="B37" s="862" t="s">
        <v>1310</v>
      </c>
      <c r="C37" s="858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3"/>
      <c r="N37" s="296"/>
      <c r="O37" s="863"/>
      <c r="P37" s="864"/>
      <c r="Q37" s="296"/>
      <c r="R37" s="864"/>
      <c r="S37" s="865"/>
    </row>
    <row r="38" spans="1:19" customFormat="1" ht="14.25" customHeight="1">
      <c r="A38" s="856">
        <f>IF(B38="","",SUBTOTAL(3,$B$12:B38))</f>
        <v>27</v>
      </c>
      <c r="B38" s="862" t="s">
        <v>1311</v>
      </c>
      <c r="C38" s="858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3"/>
      <c r="N38" s="296"/>
      <c r="O38" s="863"/>
      <c r="P38" s="864"/>
      <c r="Q38" s="296"/>
      <c r="R38" s="864"/>
      <c r="S38" s="865"/>
    </row>
    <row r="39" spans="1:19" customFormat="1" ht="14.25" customHeight="1">
      <c r="A39" s="856">
        <f>IF(B39="","",SUBTOTAL(3,$B$12:B39))</f>
        <v>28</v>
      </c>
      <c r="B39" s="862" t="s">
        <v>1312</v>
      </c>
      <c r="C39" s="858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3"/>
      <c r="N39" s="296"/>
      <c r="O39" s="863"/>
      <c r="P39" s="864"/>
      <c r="Q39" s="296"/>
      <c r="R39" s="864"/>
      <c r="S39" s="865"/>
    </row>
    <row r="40" spans="1:19" customFormat="1" ht="14.25" customHeight="1">
      <c r="A40" s="856">
        <f>IF(B40="","",SUBTOTAL(3,$B$12:B40))</f>
        <v>29</v>
      </c>
      <c r="B40" s="862" t="s">
        <v>1313</v>
      </c>
      <c r="C40" s="858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3"/>
      <c r="N40" s="296"/>
      <c r="O40" s="863"/>
      <c r="P40" s="864"/>
      <c r="Q40" s="296"/>
      <c r="R40" s="864"/>
      <c r="S40" s="865"/>
    </row>
    <row r="41" spans="1:19" customFormat="1" ht="14.25" customHeight="1">
      <c r="A41" s="856">
        <f>IF(B41="","",SUBTOTAL(3,$B$12:B41))</f>
        <v>30</v>
      </c>
      <c r="B41" s="862" t="s">
        <v>1314</v>
      </c>
      <c r="C41" s="858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3"/>
      <c r="N41" s="296"/>
      <c r="O41" s="863"/>
      <c r="P41" s="864"/>
      <c r="Q41" s="296"/>
      <c r="R41" s="864"/>
      <c r="S41" s="865"/>
    </row>
    <row r="42" spans="1:19" customFormat="1" ht="14.25" customHeight="1">
      <c r="A42" s="856">
        <f>IF(B42="","",SUBTOTAL(3,$B$12:B42))</f>
        <v>31</v>
      </c>
      <c r="B42" s="862" t="s">
        <v>1315</v>
      </c>
      <c r="C42" s="858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3"/>
      <c r="N42" s="296"/>
      <c r="O42" s="863"/>
      <c r="P42" s="864"/>
      <c r="Q42" s="296"/>
      <c r="R42" s="864"/>
      <c r="S42" s="865"/>
    </row>
    <row r="43" spans="1:19" customFormat="1" ht="14.25" customHeight="1">
      <c r="A43" s="856">
        <f>IF(B43="","",SUBTOTAL(3,$B$12:B43))</f>
        <v>32</v>
      </c>
      <c r="B43" s="862" t="s">
        <v>1316</v>
      </c>
      <c r="C43" s="858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3"/>
      <c r="N43" s="296"/>
      <c r="O43" s="863"/>
      <c r="P43" s="864"/>
      <c r="Q43" s="296"/>
      <c r="R43" s="864"/>
      <c r="S43" s="865"/>
    </row>
    <row r="44" spans="1:19" customFormat="1" ht="14.25" customHeight="1">
      <c r="A44" s="856">
        <f>IF(B44="","",SUBTOTAL(3,$B$12:B44))</f>
        <v>33</v>
      </c>
      <c r="B44" s="862" t="s">
        <v>1317</v>
      </c>
      <c r="C44" s="858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3"/>
      <c r="N44" s="296"/>
      <c r="O44" s="863"/>
      <c r="P44" s="864"/>
      <c r="Q44" s="296"/>
      <c r="R44" s="864"/>
      <c r="S44" s="865"/>
    </row>
    <row r="45" spans="1:19" customFormat="1" ht="14.25" customHeight="1">
      <c r="A45" s="856">
        <f>IF(B45="","",SUBTOTAL(3,$B$12:B45))</f>
        <v>34</v>
      </c>
      <c r="B45" s="862" t="s">
        <v>1318</v>
      </c>
      <c r="C45" s="858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3"/>
      <c r="N45" s="296"/>
      <c r="O45" s="863"/>
      <c r="P45" s="864"/>
      <c r="Q45" s="296"/>
      <c r="R45" s="864"/>
      <c r="S45" s="865"/>
    </row>
    <row r="46" spans="1:19" customFormat="1" ht="14.25" customHeight="1">
      <c r="A46" s="856">
        <f>IF(B46="","",SUBTOTAL(3,$B$12:B46))</f>
        <v>35</v>
      </c>
      <c r="B46" s="862" t="s">
        <v>1319</v>
      </c>
      <c r="C46" s="858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3"/>
      <c r="N46" s="296"/>
      <c r="O46" s="863"/>
      <c r="P46" s="864"/>
      <c r="Q46" s="296"/>
      <c r="R46" s="864"/>
      <c r="S46" s="865"/>
    </row>
    <row r="47" spans="1:19" customFormat="1" ht="14.25" customHeight="1">
      <c r="A47" s="856">
        <f>IF(B47="","",SUBTOTAL(3,$B$12:B47))</f>
        <v>36</v>
      </c>
      <c r="B47" s="862" t="s">
        <v>1320</v>
      </c>
      <c r="C47" s="858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3"/>
      <c r="N47" s="296"/>
      <c r="O47" s="863"/>
      <c r="P47" s="864"/>
      <c r="Q47" s="296"/>
      <c r="R47" s="864"/>
      <c r="S47" s="865"/>
    </row>
    <row r="48" spans="1:19" customFormat="1" ht="14.25" customHeight="1">
      <c r="A48" s="856">
        <f>IF(B48="","",SUBTOTAL(3,$B$12:B48))</f>
        <v>37</v>
      </c>
      <c r="B48" s="862" t="s">
        <v>1321</v>
      </c>
      <c r="C48" s="858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3"/>
      <c r="N48" s="296"/>
      <c r="O48" s="863"/>
      <c r="P48" s="864"/>
      <c r="Q48" s="296"/>
      <c r="R48" s="864"/>
      <c r="S48" s="865"/>
    </row>
    <row r="49" spans="1:19" customFormat="1" ht="14.25" customHeight="1">
      <c r="A49" s="856">
        <f>IF(B49="","",SUBTOTAL(3,$B$12:B49))</f>
        <v>38</v>
      </c>
      <c r="B49" s="862" t="s">
        <v>1322</v>
      </c>
      <c r="C49" s="858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3"/>
      <c r="N49" s="296"/>
      <c r="O49" s="863"/>
      <c r="P49" s="864"/>
      <c r="Q49" s="296"/>
      <c r="R49" s="864"/>
      <c r="S49" s="865"/>
    </row>
    <row r="50" spans="1:19" customFormat="1" ht="14.25" customHeight="1">
      <c r="A50" s="856">
        <f>IF(B50="","",SUBTOTAL(3,$B$12:B50))</f>
        <v>39</v>
      </c>
      <c r="B50" s="862" t="s">
        <v>1323</v>
      </c>
      <c r="C50" s="858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3"/>
      <c r="N50" s="296"/>
      <c r="O50" s="863"/>
      <c r="P50" s="864"/>
      <c r="Q50" s="296"/>
      <c r="R50" s="864"/>
      <c r="S50" s="865"/>
    </row>
    <row r="51" spans="1:19" customFormat="1" ht="14.25" customHeight="1">
      <c r="A51" s="856">
        <f>IF(B51="","",SUBTOTAL(3,$B$12:B51))</f>
        <v>40</v>
      </c>
      <c r="B51" s="862" t="s">
        <v>1324</v>
      </c>
      <c r="C51" s="858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3"/>
      <c r="N51" s="296"/>
      <c r="O51" s="863"/>
      <c r="P51" s="864"/>
      <c r="Q51" s="296"/>
      <c r="R51" s="864"/>
      <c r="S51" s="865"/>
    </row>
    <row r="52" spans="1:19" customFormat="1" ht="14.25" customHeight="1">
      <c r="A52" s="856">
        <f>IF(B52="","",SUBTOTAL(3,$B$12:B52))</f>
        <v>41</v>
      </c>
      <c r="B52" s="862" t="s">
        <v>1325</v>
      </c>
      <c r="C52" s="858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3"/>
      <c r="N52" s="296"/>
      <c r="O52" s="863"/>
      <c r="P52" s="864"/>
      <c r="Q52" s="296"/>
      <c r="R52" s="864"/>
      <c r="S52" s="865"/>
    </row>
    <row r="53" spans="1:19" customFormat="1" ht="14.25" customHeight="1">
      <c r="A53" s="856">
        <f>IF(B53="","",SUBTOTAL(3,$B$12:B53))</f>
        <v>42</v>
      </c>
      <c r="B53" s="862" t="s">
        <v>1326</v>
      </c>
      <c r="C53" s="858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3"/>
      <c r="N53" s="296"/>
      <c r="O53" s="863"/>
      <c r="P53" s="864"/>
      <c r="Q53" s="296"/>
      <c r="R53" s="864"/>
      <c r="S53" s="865"/>
    </row>
    <row r="54" spans="1:19" customFormat="1" ht="14.25" customHeight="1">
      <c r="A54" s="856">
        <f>IF(B54="","",SUBTOTAL(3,$B$12:B54))</f>
        <v>43</v>
      </c>
      <c r="B54" s="862" t="s">
        <v>1327</v>
      </c>
      <c r="C54" s="858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3"/>
      <c r="N54" s="296"/>
      <c r="O54" s="863"/>
      <c r="P54" s="864"/>
      <c r="Q54" s="296"/>
      <c r="R54" s="864"/>
      <c r="S54" s="865"/>
    </row>
    <row r="55" spans="1:19" customFormat="1" ht="14.25" customHeight="1">
      <c r="A55" s="856">
        <f>IF(B55="","",SUBTOTAL(3,$B$12:B55))</f>
        <v>44</v>
      </c>
      <c r="B55" s="951" t="s">
        <v>1328</v>
      </c>
      <c r="C55" s="858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3"/>
      <c r="N55" s="296"/>
      <c r="O55" s="863"/>
      <c r="P55" s="864"/>
      <c r="Q55" s="296"/>
      <c r="R55" s="864"/>
      <c r="S55" s="865"/>
    </row>
    <row r="56" spans="1:19" customFormat="1" ht="14.25" customHeight="1">
      <c r="A56" s="856">
        <f>IF(B56="","",SUBTOTAL(3,$B$12:B56))</f>
        <v>45</v>
      </c>
      <c r="B56" s="862" t="s">
        <v>1329</v>
      </c>
      <c r="C56" s="858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3"/>
      <c r="N56" s="296"/>
      <c r="O56" s="863"/>
      <c r="P56" s="864"/>
      <c r="Q56" s="296"/>
      <c r="R56" s="864"/>
      <c r="S56" s="865"/>
    </row>
    <row r="57" spans="1:19" customFormat="1" ht="14.25" customHeight="1">
      <c r="A57" s="856">
        <f>IF(B57="","",SUBTOTAL(3,$B$12:B57))</f>
        <v>46</v>
      </c>
      <c r="B57" s="862" t="s">
        <v>1330</v>
      </c>
      <c r="C57" s="858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3"/>
      <c r="N57" s="296"/>
      <c r="O57" s="863"/>
      <c r="P57" s="864"/>
      <c r="Q57" s="296"/>
      <c r="R57" s="864"/>
      <c r="S57" s="865"/>
    </row>
    <row r="58" spans="1:19" customFormat="1" ht="14.25" customHeight="1">
      <c r="A58" s="856">
        <f>IF(B58="","",SUBTOTAL(3,$B$12:B58))</f>
        <v>47</v>
      </c>
      <c r="B58" s="862" t="s">
        <v>1331</v>
      </c>
      <c r="C58" s="858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3"/>
      <c r="N58" s="296"/>
      <c r="O58" s="863"/>
      <c r="P58" s="864"/>
      <c r="Q58" s="296"/>
      <c r="R58" s="864"/>
      <c r="S58" s="865"/>
    </row>
    <row r="59" spans="1:19" customFormat="1" ht="13.9" customHeight="1">
      <c r="A59" s="856">
        <f>IF(B59="","",SUBTOTAL(3,$B$12:B59))</f>
        <v>48</v>
      </c>
      <c r="B59" s="862" t="s">
        <v>1332</v>
      </c>
      <c r="C59" s="858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3"/>
      <c r="N59" s="296"/>
      <c r="O59" s="863"/>
      <c r="P59" s="864"/>
      <c r="Q59" s="296"/>
      <c r="R59" s="864"/>
      <c r="S59" s="865"/>
    </row>
    <row r="60" spans="1:19" customFormat="1" ht="14.25" customHeight="1">
      <c r="A60" s="856">
        <f>IF(B60="","",SUBTOTAL(3,$B$12:B60))</f>
        <v>49</v>
      </c>
      <c r="B60" s="952" t="s">
        <v>1333</v>
      </c>
      <c r="C60" s="945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3"/>
      <c r="N60" s="296"/>
      <c r="O60" s="863"/>
      <c r="P60" s="864"/>
      <c r="Q60" s="296"/>
      <c r="R60" s="864"/>
      <c r="S60" s="865"/>
    </row>
    <row r="61" spans="1:19" customFormat="1" ht="14.25" customHeight="1">
      <c r="A61" s="856">
        <f>IF(B61="","",SUBTOTAL(3,$B$12:B61))</f>
        <v>50</v>
      </c>
      <c r="B61" s="952" t="s">
        <v>1334</v>
      </c>
      <c r="C61" s="945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3"/>
      <c r="N61" s="296"/>
      <c r="O61" s="863"/>
      <c r="P61" s="864"/>
      <c r="Q61" s="296"/>
      <c r="R61" s="864"/>
      <c r="S61" s="865"/>
    </row>
    <row r="62" spans="1:19" customFormat="1" ht="14.25" customHeight="1">
      <c r="A62" s="856">
        <f>IF(B62="","",SUBTOTAL(3,$B$12:B62))</f>
        <v>51</v>
      </c>
      <c r="B62" s="862" t="s">
        <v>1335</v>
      </c>
      <c r="C62" s="858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3"/>
      <c r="N62" s="296"/>
      <c r="O62" s="863"/>
      <c r="P62" s="864"/>
      <c r="Q62" s="296"/>
      <c r="R62" s="864"/>
      <c r="S62" s="865"/>
    </row>
    <row r="63" spans="1:19" customFormat="1" ht="14.25" customHeight="1">
      <c r="A63" s="856">
        <f>IF(B63="","",SUBTOTAL(3,$B$12:B63))</f>
        <v>52</v>
      </c>
      <c r="B63" s="862" t="s">
        <v>1336</v>
      </c>
      <c r="C63" s="858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3"/>
      <c r="N63" s="296"/>
      <c r="O63" s="863"/>
      <c r="P63" s="864"/>
      <c r="Q63" s="296"/>
      <c r="R63" s="864"/>
      <c r="S63" s="865"/>
    </row>
    <row r="64" spans="1:19" customFormat="1" ht="14.25" customHeight="1">
      <c r="A64" s="856">
        <f>IF(B64="","",SUBTOTAL(3,$B$12:B64))</f>
        <v>53</v>
      </c>
      <c r="B64" s="862" t="s">
        <v>1337</v>
      </c>
      <c r="C64" s="858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3"/>
      <c r="N64" s="296"/>
      <c r="O64" s="863"/>
      <c r="P64" s="864"/>
      <c r="Q64" s="296"/>
      <c r="R64" s="864"/>
      <c r="S64" s="865"/>
    </row>
    <row r="65" spans="1:19" customFormat="1" ht="14.25" customHeight="1">
      <c r="A65" s="856">
        <f>IF(B65="","",SUBTOTAL(3,$B$12:B65))</f>
        <v>54</v>
      </c>
      <c r="B65" s="862" t="s">
        <v>1338</v>
      </c>
      <c r="C65" s="858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3"/>
      <c r="N65" s="296"/>
      <c r="O65" s="863"/>
      <c r="P65" s="864"/>
      <c r="Q65" s="296"/>
      <c r="R65" s="864"/>
      <c r="S65" s="865"/>
    </row>
    <row r="66" spans="1:19" customFormat="1" ht="14.25" customHeight="1">
      <c r="A66" s="856">
        <f>IF(B66="","",SUBTOTAL(3,$B$12:B66))</f>
        <v>55</v>
      </c>
      <c r="B66" s="862" t="s">
        <v>1339</v>
      </c>
      <c r="C66" s="858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3"/>
      <c r="N66" s="296"/>
      <c r="O66" s="863"/>
      <c r="P66" s="864"/>
      <c r="Q66" s="296"/>
      <c r="R66" s="864"/>
      <c r="S66" s="865"/>
    </row>
    <row r="67" spans="1:19" customFormat="1" ht="14.25" customHeight="1">
      <c r="A67" s="856">
        <f>IF(B67="","",SUBTOTAL(3,$B$12:B67))</f>
        <v>56</v>
      </c>
      <c r="B67" s="862" t="s">
        <v>1340</v>
      </c>
      <c r="C67" s="858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3"/>
      <c r="N67" s="296"/>
      <c r="O67" s="863"/>
      <c r="P67" s="864"/>
      <c r="Q67" s="296"/>
      <c r="R67" s="864"/>
      <c r="S67" s="865"/>
    </row>
    <row r="68" spans="1:19" customFormat="1" ht="14.25" customHeight="1">
      <c r="A68" s="856">
        <f>IF(B68="","",SUBTOTAL(3,$B$12:B68))</f>
        <v>57</v>
      </c>
      <c r="B68" s="862" t="s">
        <v>1341</v>
      </c>
      <c r="C68" s="858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3"/>
      <c r="N68" s="296"/>
      <c r="O68" s="863"/>
      <c r="P68" s="864"/>
      <c r="Q68" s="296"/>
      <c r="R68" s="864"/>
      <c r="S68" s="865"/>
    </row>
    <row r="69" spans="1:19" customFormat="1" ht="14.25" customHeight="1">
      <c r="A69" s="856">
        <f>IF(B69="","",SUBTOTAL(3,$B$12:B69))</f>
        <v>58</v>
      </c>
      <c r="B69" s="862" t="s">
        <v>1397</v>
      </c>
      <c r="C69" s="858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3"/>
      <c r="N69" s="296"/>
      <c r="O69" s="863"/>
      <c r="P69" s="864"/>
      <c r="Q69" s="296"/>
      <c r="R69" s="864"/>
      <c r="S69" s="865"/>
    </row>
    <row r="70" spans="1:19" customFormat="1" ht="14.25" customHeight="1">
      <c r="A70" s="856">
        <f>IF(B70="","",SUBTOTAL(3,$B$12:B70))</f>
        <v>59</v>
      </c>
      <c r="B70" s="862" t="s">
        <v>1399</v>
      </c>
      <c r="C70" s="858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3"/>
      <c r="N70" s="296"/>
      <c r="O70" s="863"/>
      <c r="P70" s="864"/>
      <c r="Q70" s="296"/>
      <c r="R70" s="864"/>
      <c r="S70" s="865"/>
    </row>
    <row r="71" spans="1:19" ht="15" thickBot="1">
      <c r="C71" s="837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3" t="s">
        <v>1278</v>
      </c>
      <c r="B72" s="835" t="s">
        <v>1279</v>
      </c>
      <c r="C72" s="834" t="s">
        <v>1288</v>
      </c>
      <c r="D72" s="849"/>
      <c r="E72" s="846"/>
      <c r="F72" s="846"/>
      <c r="H72" s="2"/>
    </row>
    <row r="73" spans="1:19" ht="14.5">
      <c r="A73" s="836">
        <v>1</v>
      </c>
      <c r="B73" s="838" t="s">
        <v>1282</v>
      </c>
      <c r="C73" s="839">
        <f>SUMIF(D12:D70,B73,C12:C70)/1000</f>
        <v>110.170096</v>
      </c>
      <c r="D73" s="837"/>
      <c r="E73" s="847"/>
      <c r="F73" s="847"/>
      <c r="H73" s="2"/>
    </row>
    <row r="74" spans="1:19" ht="15" thickBot="1">
      <c r="A74" s="840">
        <v>2</v>
      </c>
      <c r="B74" s="841" t="s">
        <v>1281</v>
      </c>
      <c r="C74" s="842">
        <f>SUMIF(D12:D70,B74,C12:C70)/1000</f>
        <v>7.6807349999999994</v>
      </c>
      <c r="D74" s="837"/>
      <c r="E74" s="847"/>
      <c r="F74" s="847"/>
      <c r="H74" s="2"/>
    </row>
    <row r="75" spans="1:19" ht="15" thickBot="1">
      <c r="A75" s="1574" t="s">
        <v>1289</v>
      </c>
      <c r="B75" s="1575"/>
      <c r="C75" s="843">
        <f>C74+C73</f>
        <v>117.850831</v>
      </c>
      <c r="D75" s="850"/>
      <c r="E75" s="848"/>
      <c r="F75" s="848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74" t="s">
        <v>1137</v>
      </c>
      <c r="O3" s="1774"/>
      <c r="P3" s="1774"/>
      <c r="Q3" s="1774"/>
      <c r="R3" s="1774"/>
      <c r="S3" s="1774"/>
      <c r="T3" s="1774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2026-06-19T04:48:29Z</cp:lastPrinted>
  <dcterms:created xsi:type="dcterms:W3CDTF">2014-09-09T10:51:37Z</dcterms:created>
  <dcterms:modified xsi:type="dcterms:W3CDTF">2026-06-24T04:56:52Z</dcterms:modified>
</cp:coreProperties>
</file>