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583" documentId="13_ncr:1_{44F540F7-7C6B-49D0-9B9F-2BBA3E7B2EC4}" xr6:coauthVersionLast="47" xr6:coauthVersionMax="47" xr10:uidLastSave="{A66FCA80-DE54-4F3C-8889-90EC3E19F52D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94" l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N2" i="80" l="1"/>
  <c r="A276" i="92" l="1"/>
  <c r="A275" i="92"/>
  <c r="D286" i="92"/>
  <c r="D285" i="92"/>
  <c r="D279" i="92"/>
  <c r="D282" i="92"/>
  <c r="D283" i="92"/>
  <c r="D284" i="92"/>
  <c r="F64" i="94"/>
  <c r="J13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4" i="94"/>
  <c r="J15" i="94"/>
  <c r="J16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7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2" i="94" l="1"/>
  <c r="J24" i="94"/>
  <c r="J23" i="94"/>
  <c r="J22" i="94"/>
  <c r="J21" i="94"/>
  <c r="J20" i="94"/>
  <c r="J19" i="94"/>
  <c r="J18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M4" i="94"/>
  <c r="J4" i="94"/>
  <c r="D281" i="92" l="1"/>
  <c r="D273" i="92"/>
  <c r="D280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7" i="92" l="1"/>
  <c r="A278" i="92" s="1"/>
  <c r="A279" i="92" l="1"/>
  <c r="A280" i="92" s="1"/>
  <c r="A281" i="92" s="1"/>
  <c r="A282" i="92" s="1"/>
  <c r="A283" i="92" s="1"/>
  <c r="A284" i="92" s="1"/>
  <c r="A285" i="92" s="1"/>
  <c r="A28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<sst xmlns="http://schemas.openxmlformats.org/spreadsheetml/2006/main" count="4390" uniqueCount="741">
  <si>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</si>
  <si>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</si>
  <si>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</si>
  <si>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</si>
  <si>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</si>
  <si>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</si>
  <si>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</si>
  <si>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</si>
  <si>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</si>
  <si>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</si>
  <si>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</si>
  <si>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</si>
  <si>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</si>
  <si>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</si>
  <si>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</si>
  <si>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</si>
  <si>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</si>
  <si>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</si>
  <si>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</si>
  <si>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</si>
  <si>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</si>
  <si>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</si>
  <si>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</si>
  <si>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</si>
  <si>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</si>
  <si>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</si>
  <si>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</si>
  <si>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</si>
  <si>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</si>
  <si>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</si>
  <si>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</si>
  <si>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</si>
  <si>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</si>
  <si>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</si>
  <si>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</si>
  <si>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</si>
  <si>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</si>
  <si>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</si>
  <si>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</si>
  <si>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</si>
  <si>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</si>
  <si>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</si>
  <si>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</si>
  <si>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</si>
  <si>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</si>
  <si>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</si>
  <si>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</si>
  <si>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</si>
  <si>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</si>
  <si>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</si>
  <si>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</si>
  <si>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</si>
  <si>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</si>
  <si>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</si>
  <si>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</si>
  <si>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</si>
  <si>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</si>
  <si>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</si>
  <si>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</si>
  <si>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</si>
  <si>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</si>
  <si>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</si>
  <si>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</si>
  <si>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</si>
  <si>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</si>
  <si>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</si>
  <si>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</si>
  <si>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</si>
  <si>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</si>
  <si>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</si>
  <si>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</si>
  <si>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</si>
  <si>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</si>
  <si>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</si>
  <si>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</si>
  <si>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</si>
  <si>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</si>
  <si>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</si>
  <si>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</si>
  <si>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</si>
  <si>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</si>
  <si>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</si>
  <si>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</si>
  <si>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</si>
  <si>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</si>
  <si>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</si>
  <si>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</si>
  <si>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</si>
  <si>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</si>
  <si>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</si>
  <si>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</si>
  <si>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</si>
  <si>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</si>
  <si>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</si>
  <si>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</si>
  <si>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</si>
  <si>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</si>
  <si>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</si>
  <si>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</si>
  <si>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</si>
  <si>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</si>
  <si>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</si>
  <si>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</si>
  <si>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</si>
  <si>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</si>
  <si>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</si>
  <si>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</si>
  <si>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</si>
  <si>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</si>
  <si>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</si>
  <si>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</si>
  <si>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</si>
  <si>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</si>
  <si>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</si>
  <si>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</si>
  <si>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</si>
  <si>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</si>
  <si>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</si>
  <si>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</si>
  <si>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</si>
  <si>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</si>
  <si>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</si>
  <si>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</si>
  <si>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</si>
  <si>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</si>
  <si>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</si>
  <si>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</si>
  <si>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</si>
  <si>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</si>
  <si>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</si>
  <si>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</si>
  <si>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</si>
  <si>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</si>
  <si>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</si>
  <si>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</si>
  <si>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</si>
  <si>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</si>
  <si>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</si>
  <si>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</si>
  <si>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</si>
  <si>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</si>
  <si>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</si>
  <si>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</si>
  <si>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</si>
  <si>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</si>
  <si>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</si>
  <si>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</si>
  <si>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</si>
  <si>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</si>
  <si>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</si>
  <si>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</si>
  <si>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</si>
  <si>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</si>
  <si>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</si>
  <si>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</si>
  <si>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</si>
  <si>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</si>
  <si>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</si>
  <si>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</si>
  <si>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</si>
  <si>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</si>
  <si>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</si>
  <si>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</si>
  <si>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</si>
  <si>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</si>
  <si>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</si>
  <si>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</si>
  <si>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</si>
  <si>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</si>
  <si>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</si>
  <si>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</si>
  <si>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</si>
  <si>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</si>
  <si>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</si>
  <si>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</si>
  <si>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</si>
  <si>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</si>
  <si>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</si>
  <si>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</si>
  <si>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</si>
  <si>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</si>
  <si>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</si>
  <si>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</si>
  <si>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</si>
  <si>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</si>
  <si>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</si>
  <si>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</si>
  <si>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</si>
  <si>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</si>
  <si>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</si>
  <si>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</si>
  <si>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</si>
  <si>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</si>
  <si>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</si>
  <si>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</si>
  <si>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</si>
  <si>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</si>
  <si>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</si>
  <si>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</si>
  <si>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</si>
  <si>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</si>
  <si>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</si>
  <si>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</si>
  <si>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</si>
  <si>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</si>
  <si>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</si>
  <si>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</si>
  <si>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</si>
  <si>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</si>
  <si>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</si>
  <si>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</si>
  <si>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</si>
  <si>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</si>
  <si>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</si>
  <si>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</si>
  <si>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</si>
  <si>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</si>
  <si>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</si>
  <si>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</si>
  <si>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</si>
  <si>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</si>
  <si>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</si>
  <si>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</si>
  <si>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</si>
  <si>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</si>
  <si>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</si>
  <si>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</si>
  <si>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</si>
  <si>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</si>
  <si>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</si>
  <si>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</si>
  <si>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</si>
  <si>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</si>
  <si>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</si>
  <si>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</si>
  <si>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</si>
  <si>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</si>
  <si>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</si>
  <si>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</si>
  <si>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</si>
  <si>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</si>
  <si>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</si>
  <si>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</si>
  <si>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</si>
  <si>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</si>
  <si>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</si>
  <si>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</si>
  <si>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</si>
  <si>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</si>
  <si>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</si>
  <si>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</si>
  <si>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</si>
  <si>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</si>
  <si>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</si>
  <si>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</si>
  <si>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</si>
  <si>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</si>
  <si>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</si>
  <si>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</si>
  <si>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</si>
  <si>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</si>
  <si>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</si>
  <si>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</si>
  <si>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</si>
  <si>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</si>
  <si>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</si>
  <si>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</si>
  <si>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</si>
  <si>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</si>
  <si>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</si>
  <si>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</si>
  <si>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</si>
  <si>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</si>
  <si>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</si>
  <si>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</si>
  <si>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</si>
  <si>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</si>
  <si>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</si>
  <si>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</si>
  <si>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</si>
  <si>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</si>
  <si>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</si>
  <si>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</si>
  <si>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</si>
  <si>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</si>
  <si>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</si>
  <si>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</si>
  <si>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</si>
  <si>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</si>
  <si>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</si>
  <si>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</si>
  <si>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</si>
  <si>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</si>
  <si>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</si>
  <si>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</si>
  <si>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</si>
  <si>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</si>
  <si>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</si>
  <si>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</si>
  <si>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</si>
  <si>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</si>
  <si>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</si>
  <si>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</si>
  <si>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</si>
  <si>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</si>
  <si>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</si>
  <si>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</si>
  <si>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</si>
  <si>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</si>
  <si>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</si>
  <si>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</si>
  <si>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</si>
  <si>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</si>
  <si>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</si>
  <si>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</si>
  <si>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</si>
  <si>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</si>
  <si>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</si>
  <si>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</si>
  <si>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</si>
  <si>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</si>
  <si>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</si>
  <si>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</si>
  <si>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</si>
  <si>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</si>
  <si>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</si>
  <si>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</si>
  <si>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</si>
  <si>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</si>
  <si>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</si>
  <si>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</si>
  <si>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</si>
  <si>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</si>
  <si>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</si>
  <si>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</si>
  <si>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</si>
  <si>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</si>
  <si>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</si>
  <si>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</si>
  <si>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</si>
  <si>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</si>
  <si>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</si>
  <si>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</si>
  <si>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</si>
  <si>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</si>
  <si>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</si>
  <si>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</si>
  <si>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</si>
  <si>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</si>
  <si>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</si>
  <si>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</si>
  <si>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</si>
  <si>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</si>
  <si>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</si>
  <si>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</si>
  <si>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</si>
  <si>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</si>
  <si>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</si>
  <si>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</si>
  <si>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</si>
  <si>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</si>
  <si>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</si>
  <si>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</si>
  <si>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</si>
  <si>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</si>
  <si>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</si>
  <si>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</si>
  <si>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</si>
  <si>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</si>
  <si>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</si>
  <si>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</si>
  <si>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</si>
  <si>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</si>
  <si>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</si>
  <si>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</si>
  <si>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</si>
  <si>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</si>
  <si>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</si>
  <si>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</si>
  <si>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</si>
  <si>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</si>
  <si>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</si>
  <si>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</si>
  <si>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</si>
  <si>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</si>
  <si>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</si>
  <si>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</si>
  <si>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</si>
  <si>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</si>
  <si>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</si>
  <si>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</si>
  <si>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</si>
  <si>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</si>
  <si>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</si>
  <si>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</si>
  <si>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</si>
  <si>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</si>
  <si>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</si>
  <si>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</si>
  <si>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</si>
  <si>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</si>
  <si>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</si>
  <si>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</si>
  <si>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</si>
  <si>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</si>
  <si>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</si>
  <si>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</si>
  <si>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</si>
  <si>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</si>
  <si>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</si>
  <si>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</si>
  <si>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</si>
  <si>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</si>
  <si>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</si>
  <si>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</si>
  <si>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</si>
  <si>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</si>
  <si>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</si>
  <si>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</si>
  <si>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</si>
  <si>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</si>
  <si>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</si>
  <si>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</si>
  <si>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</si>
  <si>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</si>
  <si>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</si>
  <si>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</si>
  <si>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</si>
  <si>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</si>
  <si>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</si>
  <si>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</si>
  <si>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</si>
  <si>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</si>
  <si>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</si>
  <si>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</si>
  <si>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</si>
  <si>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</si>
  <si>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</si>
  <si>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</si>
  <si>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</si>
  <si>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</si>
  <si>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</si>
  <si>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</si>
  <si>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</si>
  <si>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</si>
  <si>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</si>
  <si>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</si>
  <si>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</si>
  <si>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</si>
  <si>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</si>
  <si>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</si>
  <si>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</si>
  <si>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</si>
  <si>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</si>
  <si>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</si>
  <si>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</si>
  <si>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</si>
  <si>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</si>
  <si>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</si>
  <si>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</si>
  <si>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</si>
  <si>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</si>
  <si>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</si>
  <si>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</si>
  <si>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</si>
  <si>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</si>
  <si>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</si>
  <si>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</si>
  <si>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</si>
  <si>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</si>
  <si>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</si>
  <si>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</si>
  <si>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</si>
  <si>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</si>
  <si>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</si>
  <si>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</si>
  <si>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</si>
  <si>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</si>
  <si>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</si>
  <si>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</si>
  <si>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</si>
  <si>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</si>
  <si>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</si>
  <si>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</si>
  <si>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</si>
  <si>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</si>
  <si>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</si>
  <si>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</si>
  <si>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</si>
  <si>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</si>
  <si>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</si>
  <si>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</si>
  <si>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</si>
  <si>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</si>
  <si>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</si>
  <si>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</si>
  <si>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</si>
  <si>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</si>
  <si>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</si>
  <si>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</si>
  <si>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</si>
  <si>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</si>
  <si>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</si>
  <si>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</si>
  <si>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</si>
  <si>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</si>
  <si>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</si>
  <si>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</si>
  <si>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</si>
  <si>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</si>
  <si>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</si>
  <si>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</si>
  <si>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</si>
  <si>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</si>
  <si>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</si>
  <si>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</si>
  <si>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</si>
  <si>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</si>
  <si>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</si>
  <si>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</si>
  <si>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</si>
  <si>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</si>
  <si>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</si>
  <si>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</si>
  <si>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</si>
  <si>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</si>
  <si>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</si>
  <si>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</si>
  <si>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</si>
  <si>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</si>
  <si>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</si>
  <si>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</si>
  <si>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</si>
  <si>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</si>
  <si>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</si>
  <si>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</si>
  <si>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</si>
  <si>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</si>
  <si>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</si>
  <si>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</si>
  <si>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</si>
  <si>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</si>
  <si>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</si>
  <si>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</si>
  <si>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</si>
  <si>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</si>
  <si>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</si>
  <si>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</si>
  <si>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</si>
  <si>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</si>
  <si>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</si>
  <si>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</si>
  <si>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</si>
  <si>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</si>
  <si>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</si>
  <si>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</si>
  <si>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</si>
  <si>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</si>
  <si>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</si>
  <si>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</si>
  <si>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</si>
  <si>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</si>
  <si>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</si>
  <si>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</si>
  <si>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</si>
  <si>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</si>
  <si>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</si>
  <si>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</si>
  <si>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</si>
  <si>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</si>
  <si>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</si>
  <si>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</si>
  <si>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</si>
  <si>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</si>
  <si>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</si>
  <si>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</si>
  <si>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</si>
  <si>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</si>
  <si>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</si>
  <si>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</si>
  <si>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</si>
  <si>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</si>
  <si>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</si>
  <si>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</si>
  <si>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</si>
  <si>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</si>
  <si>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</si>
  <si>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</si>
  <si>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</si>
  <si>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</si>
  <si>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</si>
  <si>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</si>
  <si>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</si>
  <si>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</si>
  <si>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</si>
  <si>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</si>
  <si>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</si>
  <si>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</si>
  <si>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</si>
  <si>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</si>
  <si>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</si>
  <si>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</si>
  <si>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</si>
  <si>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</si>
  <si>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</si>
  <si>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</si>
  <si>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</si>
  <si>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</si>
  <si>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</si>
  <si>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</si>
  <si>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</si>
  <si>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</si>
  <si>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</si>
  <si>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</si>
  <si>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</si>
  <si>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</si>
  <si>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</si>
  <si>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</si>
  <si>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</si>
  <si>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</si>
  <si>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</si>
  <si>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</si>
  <si>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</si>
  <si>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</si>
  <si>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</si>
  <si>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</si>
  <si>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</si>
  <si>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</si>
  <si>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</si>
  <si>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</si>
  <si>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</si>
  <si>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</si>
  <si>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</si>
  <si>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</si>
  <si>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</si>
  <si>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</si>
  <si>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</si>
  <si>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</si>
  <si>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</si>
  <si>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</si>
  <si>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</si>
  <si>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</si>
  <si>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</si>
  <si>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</si>
  <si>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</si>
  <si>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</si>
  <si>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</si>
  <si>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</si>
  <si>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</si>
  <si>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</si>
  <si>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</si>
  <si>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</si>
  <si>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</si>
  <si>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</si>
  <si>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</si>
  <si>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</si>
  <si>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</si>
  <si>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</si>
  <si>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</si>
  <si>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</si>
  <si>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</si>
  <si>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</si>
  <si>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</si>
  <si>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</si>
  <si>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</si>
  <si>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</si>
  <si>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</si>
  <si>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</si>
  <si>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</si>
  <si>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</si>
  <si>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</si>
  <si>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</si>
  <si>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</si>
  <si>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</si>
  <si>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</si>
  <si>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</si>
  <si>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</si>
  <si>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</si>
  <si>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</si>
  <si>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</si>
  <si>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</si>
  <si>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</si>
  <si>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</si>
  <si>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</si>
  <si>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</si>
  <si>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</si>
  <si>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</si>
  <si>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</si>
  <si>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</si>
  <si>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</si>
  <si>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</si>
  <si>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</si>
  <si>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</si>
  <si>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</si>
  <si>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</si>
  <si>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</si>
  <si>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</si>
  <si>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</si>
  <si>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</si>
  <si>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</si>
  <si>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</si>
  <si>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</si>
  <si>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</si>
  <si>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</si>
  <si>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</si>
  <si>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</si>
  <si>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</si>
  <si>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</si>
  <si>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</si>
  <si>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</si>
  <si>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</si>
  <si>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</si>
  <si>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</si>
  <si>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</si>
  <si>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</si>
  <si>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</si>
  <si>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</si>
  <si>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</si>
  <si>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</si>
  <si>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</si>
  <si>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</si>
  <si>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</si>
  <si>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</si>
  <si>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</si>
  <si>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</si>
  <si>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</si>
  <si>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</si>
  <si>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</si>
  <si>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</si>
  <si>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</si>
  <si>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</si>
  <si>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</si>
  <si>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</si>
  <si>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</si>
  <si>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Loc no 33/5 Insulator hoisting pending ROW </t>
  </si>
  <si>
    <t>Loc NO Insulator Hoisting Done  32/5,32/6,32/7</t>
  </si>
  <si>
    <t>Loc no 32A/1 Insulator hoisting pending due to ROW</t>
  </si>
  <si>
    <t xml:space="preserve">2 Gang shifted to TA 512 </t>
  </si>
  <si>
    <t>Date :-19 Nov 2025.</t>
  </si>
  <si>
    <t xml:space="preserve">2 phase Pilot paying out rough sag completed </t>
  </si>
  <si>
    <t xml:space="preserve">02 phase conductor paying out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</si>
</sst>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8" fillId="2" borderId="0" xfId="97" applyFont="1" applyFill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8" fillId="6" borderId="0" xfId="97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N4" sqref="N4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69" t="s">
        <v>526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</row>
    <row r="3" spans="2:16" x14ac:dyDescent="0.25">
      <c r="B3" s="369" t="s">
        <v>527</v>
      </c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</row>
    <row r="4" spans="2:16" x14ac:dyDescent="0.25">
      <c r="B4" s="369" t="s">
        <v>528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</row>
    <row r="5" spans="2:16" x14ac:dyDescent="0.25">
      <c r="B5" s="370" t="s">
        <v>530</v>
      </c>
      <c r="C5" s="370"/>
      <c r="D5" s="370"/>
      <c r="E5" s="370"/>
      <c r="F5" s="369" t="s">
        <v>529</v>
      </c>
      <c r="G5" s="369"/>
      <c r="H5" s="369"/>
      <c r="I5" s="369"/>
      <c r="J5" s="369"/>
      <c r="K5" s="371" t="s">
        <v>738</v>
      </c>
      <c r="L5" s="372"/>
      <c r="M5" s="373"/>
    </row>
    <row r="6" spans="2:16" x14ac:dyDescent="0.25">
      <c r="B6" s="370" t="s">
        <v>538</v>
      </c>
      <c r="C6" s="370"/>
      <c r="D6" s="370"/>
      <c r="E6" s="370"/>
      <c r="F6" s="369" t="s">
        <v>537</v>
      </c>
      <c r="G6" s="369"/>
      <c r="H6" s="369"/>
      <c r="I6" s="369"/>
      <c r="J6" s="369"/>
      <c r="K6" s="376" t="s">
        <v>539</v>
      </c>
      <c r="L6" s="376"/>
      <c r="M6" s="376"/>
    </row>
    <row r="7" spans="2:16" x14ac:dyDescent="0.25">
      <c r="B7" s="377" t="s">
        <v>511</v>
      </c>
      <c r="C7" s="377" t="s">
        <v>140</v>
      </c>
      <c r="D7" s="271" t="s">
        <v>49</v>
      </c>
      <c r="E7" s="271" t="s">
        <v>512</v>
      </c>
      <c r="F7" s="271" t="s">
        <v>0</v>
      </c>
      <c r="G7" s="378">
        <v>45962</v>
      </c>
      <c r="H7" s="377"/>
      <c r="I7" s="377" t="s">
        <v>151</v>
      </c>
      <c r="J7" s="377" t="s">
        <v>513</v>
      </c>
      <c r="K7" s="272">
        <v>45992</v>
      </c>
      <c r="L7" s="272">
        <f>K7+31</f>
        <v>46023</v>
      </c>
      <c r="M7" s="377" t="s">
        <v>1</v>
      </c>
    </row>
    <row r="8" spans="2:16" x14ac:dyDescent="0.25">
      <c r="B8" s="377"/>
      <c r="C8" s="377"/>
      <c r="D8" s="271" t="s">
        <v>150</v>
      </c>
      <c r="E8" s="271" t="s">
        <v>514</v>
      </c>
      <c r="F8" s="271" t="s">
        <v>515</v>
      </c>
      <c r="G8" s="377" t="s">
        <v>510</v>
      </c>
      <c r="H8" s="377" t="s">
        <v>516</v>
      </c>
      <c r="I8" s="377"/>
      <c r="J8" s="377"/>
      <c r="K8" s="377" t="s">
        <v>510</v>
      </c>
      <c r="L8" s="377" t="s">
        <v>510</v>
      </c>
      <c r="M8" s="377"/>
    </row>
    <row r="9" spans="2:16" x14ac:dyDescent="0.25">
      <c r="B9" s="377"/>
      <c r="C9" s="377"/>
      <c r="D9" s="273"/>
      <c r="E9" s="272">
        <v>45931</v>
      </c>
      <c r="F9" s="272" t="s">
        <v>674</v>
      </c>
      <c r="G9" s="377"/>
      <c r="H9" s="377"/>
      <c r="I9" s="377"/>
      <c r="J9" s="377"/>
      <c r="K9" s="377"/>
      <c r="L9" s="377"/>
      <c r="M9" s="377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276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3" t="s">
        <v>520</v>
      </c>
      <c r="D13" s="284">
        <v>313</v>
      </c>
      <c r="E13" s="284">
        <v>313</v>
      </c>
      <c r="F13" s="283">
        <f>D13-E13</f>
        <v>0</v>
      </c>
      <c r="G13" s="283"/>
      <c r="H13" s="283"/>
      <c r="I13" s="283"/>
      <c r="J13" s="283">
        <f t="shared" si="0"/>
        <v>313</v>
      </c>
      <c r="K13" s="286"/>
      <c r="L13" s="286"/>
      <c r="M13" s="286"/>
    </row>
    <row r="14" spans="2:16" x14ac:dyDescent="0.25">
      <c r="B14" s="287" t="s">
        <v>14</v>
      </c>
      <c r="C14" s="288"/>
      <c r="D14" s="289"/>
      <c r="E14" s="289"/>
      <c r="F14" s="290"/>
      <c r="G14" s="290"/>
      <c r="H14" s="290"/>
      <c r="I14" s="290"/>
      <c r="J14" s="290">
        <f t="shared" si="0"/>
        <v>0</v>
      </c>
      <c r="K14" s="290"/>
      <c r="L14" s="290"/>
      <c r="M14" s="290"/>
    </row>
    <row r="15" spans="2:16" x14ac:dyDescent="0.25">
      <c r="B15" s="291" t="s">
        <v>521</v>
      </c>
      <c r="C15" s="292" t="s">
        <v>522</v>
      </c>
      <c r="D15" s="292">
        <v>306</v>
      </c>
      <c r="E15" s="292">
        <v>306</v>
      </c>
      <c r="F15" s="292">
        <f>D15-E15</f>
        <v>0</v>
      </c>
      <c r="G15" s="292"/>
      <c r="H15" s="292"/>
      <c r="I15" s="292"/>
      <c r="J15" s="292">
        <f t="shared" si="0"/>
        <v>306</v>
      </c>
      <c r="K15" s="292"/>
      <c r="L15" s="292"/>
      <c r="M15" s="292"/>
    </row>
    <row r="16" spans="2:16" x14ac:dyDescent="0.25">
      <c r="B16" s="293" t="s">
        <v>523</v>
      </c>
      <c r="C16" s="292" t="s">
        <v>520</v>
      </c>
      <c r="D16" s="292">
        <v>306</v>
      </c>
      <c r="E16" s="292">
        <f>221+36</f>
        <v>257</v>
      </c>
      <c r="F16" s="292">
        <f>D16-E16</f>
        <v>49</v>
      </c>
      <c r="G16" s="292">
        <v>49</v>
      </c>
      <c r="H16" s="292">
        <v>13</v>
      </c>
      <c r="I16" s="292">
        <v>12</v>
      </c>
      <c r="J16" s="292">
        <f>E16+H16</f>
        <v>270</v>
      </c>
      <c r="K16" s="292"/>
      <c r="L16" s="294"/>
      <c r="M16" s="374" t="s">
        <v>737</v>
      </c>
      <c r="O16" s="198">
        <f>D16-J16</f>
        <v>36</v>
      </c>
      <c r="P16" s="198">
        <f>O16-10</f>
        <v>26</v>
      </c>
    </row>
    <row r="17" spans="2:14" x14ac:dyDescent="0.25">
      <c r="B17" s="302" t="s">
        <v>14</v>
      </c>
      <c r="C17" s="303"/>
      <c r="D17" s="304"/>
      <c r="E17" s="304"/>
      <c r="F17" s="304"/>
      <c r="G17" s="304">
        <v>15</v>
      </c>
      <c r="H17" s="304">
        <v>11</v>
      </c>
      <c r="I17" s="304">
        <v>11</v>
      </c>
      <c r="J17" s="304">
        <f t="shared" si="0"/>
        <v>11</v>
      </c>
      <c r="K17" s="304"/>
      <c r="L17" s="304"/>
      <c r="M17" s="375"/>
    </row>
    <row r="18" spans="2:14" ht="17.25" customHeight="1" x14ac:dyDescent="0.25">
      <c r="B18" s="295" t="s">
        <v>531</v>
      </c>
      <c r="C18" s="296" t="s">
        <v>61</v>
      </c>
      <c r="D18" s="297">
        <v>4285.0559999999996</v>
      </c>
      <c r="E18" s="297">
        <v>4094.9850000000001</v>
      </c>
      <c r="F18" s="297">
        <f t="shared" ref="F18:F24" si="1">D18-E18</f>
        <v>190.07099999999946</v>
      </c>
      <c r="G18" s="296"/>
      <c r="H18" s="296"/>
      <c r="I18" s="296"/>
      <c r="J18" s="297">
        <f t="shared" si="0"/>
        <v>4094.9850000000001</v>
      </c>
      <c r="K18" s="296"/>
      <c r="L18" s="296"/>
      <c r="M18" s="296"/>
    </row>
    <row r="19" spans="2:14" x14ac:dyDescent="0.25">
      <c r="B19" s="295" t="s">
        <v>54</v>
      </c>
      <c r="C19" s="296" t="s">
        <v>61</v>
      </c>
      <c r="D19" s="297">
        <v>121.471</v>
      </c>
      <c r="E19" s="297">
        <v>113.92</v>
      </c>
      <c r="F19" s="297">
        <f t="shared" si="1"/>
        <v>7.5510000000000019</v>
      </c>
      <c r="G19" s="296"/>
      <c r="H19" s="296"/>
      <c r="I19" s="296"/>
      <c r="J19" s="297">
        <f t="shared" si="0"/>
        <v>113.92</v>
      </c>
      <c r="K19" s="296"/>
      <c r="L19" s="296"/>
      <c r="M19" s="312" t="s">
        <v>676</v>
      </c>
    </row>
    <row r="20" spans="2:14" ht="31.5" x14ac:dyDescent="0.25">
      <c r="B20" s="295" t="s">
        <v>524</v>
      </c>
      <c r="C20" s="296" t="s">
        <v>55</v>
      </c>
      <c r="D20" s="297">
        <v>11844</v>
      </c>
      <c r="E20" s="297">
        <v>10480</v>
      </c>
      <c r="F20" s="296">
        <f t="shared" si="1"/>
        <v>1364</v>
      </c>
      <c r="G20" s="296"/>
      <c r="H20" s="296"/>
      <c r="I20" s="296"/>
      <c r="J20" s="297">
        <f t="shared" si="0"/>
        <v>10480</v>
      </c>
      <c r="K20" s="296"/>
      <c r="L20" s="296"/>
      <c r="M20" s="312" t="s">
        <v>675</v>
      </c>
      <c r="N20" s="311"/>
    </row>
    <row r="21" spans="2:14" x14ac:dyDescent="0.25">
      <c r="B21" s="295" t="s">
        <v>525</v>
      </c>
      <c r="C21" s="296" t="s">
        <v>411</v>
      </c>
      <c r="D21" s="299">
        <v>1</v>
      </c>
      <c r="E21" s="299">
        <v>1</v>
      </c>
      <c r="F21" s="300">
        <f t="shared" si="1"/>
        <v>0</v>
      </c>
      <c r="G21" s="296"/>
      <c r="H21" s="296"/>
      <c r="I21" s="296"/>
      <c r="J21" s="299">
        <f t="shared" si="0"/>
        <v>1</v>
      </c>
      <c r="K21" s="296"/>
      <c r="L21" s="296"/>
      <c r="M21" s="296"/>
    </row>
    <row r="22" spans="2:14" ht="30" x14ac:dyDescent="0.25">
      <c r="B22" s="295" t="s">
        <v>504</v>
      </c>
      <c r="C22" s="296" t="s">
        <v>61</v>
      </c>
      <c r="D22" s="297">
        <v>117.85085099999999</v>
      </c>
      <c r="E22" s="297">
        <f>21.495+4.922</f>
        <v>26.417000000000002</v>
      </c>
      <c r="F22" s="297">
        <f t="shared" si="1"/>
        <v>91.43385099999999</v>
      </c>
      <c r="G22" s="297">
        <v>20</v>
      </c>
      <c r="H22" s="297"/>
      <c r="I22" s="297">
        <v>5.3209999999999997</v>
      </c>
      <c r="J22" s="297">
        <f t="shared" si="0"/>
        <v>26.417000000000002</v>
      </c>
      <c r="K22" s="297">
        <v>35</v>
      </c>
      <c r="L22" s="297">
        <v>36.432566999999992</v>
      </c>
      <c r="M22" s="486" t="s">
        <v>740</v>
      </c>
    </row>
    <row r="23" spans="2:14" x14ac:dyDescent="0.25">
      <c r="B23" s="295" t="s">
        <v>532</v>
      </c>
      <c r="C23" s="296" t="s">
        <v>534</v>
      </c>
      <c r="D23" s="296">
        <v>37</v>
      </c>
      <c r="E23" s="296">
        <v>7</v>
      </c>
      <c r="F23" s="296">
        <f t="shared" si="1"/>
        <v>30</v>
      </c>
      <c r="G23" s="296">
        <v>7</v>
      </c>
      <c r="H23" s="296"/>
      <c r="I23" s="296">
        <v>1</v>
      </c>
      <c r="J23" s="296">
        <f t="shared" si="0"/>
        <v>7</v>
      </c>
      <c r="K23" s="296">
        <v>12</v>
      </c>
      <c r="L23" s="296">
        <v>11</v>
      </c>
      <c r="M23" s="305"/>
    </row>
    <row r="24" spans="2:14" x14ac:dyDescent="0.25">
      <c r="B24" s="295" t="s">
        <v>533</v>
      </c>
      <c r="C24" s="296" t="s">
        <v>534</v>
      </c>
      <c r="D24" s="296">
        <v>23</v>
      </c>
      <c r="E24" s="296">
        <v>1</v>
      </c>
      <c r="F24" s="296">
        <f t="shared" si="1"/>
        <v>22</v>
      </c>
      <c r="G24" s="296">
        <v>3</v>
      </c>
      <c r="H24" s="296"/>
      <c r="I24" s="297">
        <v>1</v>
      </c>
      <c r="J24" s="296">
        <f t="shared" si="0"/>
        <v>1</v>
      </c>
      <c r="K24" s="296">
        <v>15</v>
      </c>
      <c r="L24" s="296">
        <v>4</v>
      </c>
      <c r="M24" s="301"/>
    </row>
    <row r="25" spans="2:14" x14ac:dyDescent="0.25">
      <c r="B25" s="302" t="s">
        <v>14</v>
      </c>
      <c r="C25" s="303"/>
      <c r="D25" s="304"/>
      <c r="E25" s="304"/>
      <c r="F25" s="304"/>
      <c r="G25" s="304">
        <v>2</v>
      </c>
      <c r="H25" s="304"/>
      <c r="I25" s="304">
        <v>1</v>
      </c>
      <c r="J25" s="304">
        <v>2</v>
      </c>
      <c r="K25" s="304">
        <v>4</v>
      </c>
      <c r="L25" s="304">
        <v>5</v>
      </c>
      <c r="M25" s="304"/>
    </row>
    <row r="26" spans="2:14" x14ac:dyDescent="0.25">
      <c r="B26" s="295" t="s">
        <v>535</v>
      </c>
      <c r="C26" s="296" t="s">
        <v>61</v>
      </c>
      <c r="D26" s="297">
        <v>117.85085099999999</v>
      </c>
      <c r="E26" s="297">
        <f>13.612+4.6</f>
        <v>18.212</v>
      </c>
      <c r="F26" s="298">
        <f t="shared" ref="F26" si="2">D26-E26</f>
        <v>99.638850999999988</v>
      </c>
      <c r="G26" s="296">
        <v>30</v>
      </c>
      <c r="H26" s="296"/>
      <c r="I26" s="296"/>
      <c r="J26" s="297">
        <f t="shared" si="0"/>
        <v>18.212</v>
      </c>
      <c r="K26" s="296">
        <v>30</v>
      </c>
      <c r="L26" s="296">
        <v>40</v>
      </c>
      <c r="M26" s="305"/>
    </row>
    <row r="27" spans="2:14" x14ac:dyDescent="0.25">
      <c r="B27" s="302" t="s">
        <v>14</v>
      </c>
      <c r="C27" s="303"/>
      <c r="D27" s="304"/>
      <c r="E27" s="304"/>
      <c r="F27" s="304"/>
      <c r="G27" s="304">
        <v>2</v>
      </c>
      <c r="H27" s="304"/>
      <c r="I27" s="304"/>
      <c r="J27" s="304">
        <v>1</v>
      </c>
      <c r="K27" s="304">
        <v>2</v>
      </c>
      <c r="L27" s="304">
        <v>3</v>
      </c>
      <c r="M27" s="304"/>
    </row>
  </sheetData>
  <mergeCells count="20"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zoomScale="98" zoomScaleNormal="98" zoomScaleSheetLayoutView="73" workbookViewId="0">
      <selection activeCell="K13" sqref="K13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8" t="s">
        <v>90</v>
      </c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40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1">
        <v>45976</v>
      </c>
      <c r="AR2" s="442"/>
      <c r="AS2" s="442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9" t="s">
        <v>51</v>
      </c>
      <c r="D4" s="399"/>
      <c r="E4" s="399" t="s">
        <v>56</v>
      </c>
      <c r="F4" s="399"/>
      <c r="G4" s="399"/>
      <c r="H4" s="399"/>
      <c r="I4" s="388" t="s">
        <v>140</v>
      </c>
      <c r="J4" s="388"/>
      <c r="K4" s="388" t="s">
        <v>141</v>
      </c>
      <c r="L4" s="388"/>
      <c r="M4" s="388" t="s">
        <v>126</v>
      </c>
      <c r="N4" s="388"/>
      <c r="O4" s="388"/>
      <c r="P4" s="388" t="s">
        <v>0</v>
      </c>
      <c r="Q4" s="38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88" t="s">
        <v>91</v>
      </c>
      <c r="AD4" s="388"/>
      <c r="AE4" s="388"/>
      <c r="AF4" s="388"/>
      <c r="AI4" s="15"/>
      <c r="AJ4" s="16"/>
      <c r="AL4" s="388" t="s">
        <v>99</v>
      </c>
      <c r="AM4" s="388"/>
      <c r="AN4" s="388"/>
      <c r="AO4" s="388"/>
      <c r="AP4" s="388"/>
      <c r="AQ4" s="388"/>
      <c r="AR4" s="10"/>
      <c r="AS4" s="10"/>
      <c r="AT4" s="2"/>
    </row>
    <row r="5" spans="2:54" ht="15" customHeight="1" x14ac:dyDescent="0.2">
      <c r="B5" s="1"/>
      <c r="C5" s="399">
        <v>1</v>
      </c>
      <c r="D5" s="399"/>
      <c r="E5" s="388" t="s">
        <v>52</v>
      </c>
      <c r="F5" s="388"/>
      <c r="G5" s="388"/>
      <c r="H5" s="388"/>
      <c r="I5" s="388" t="s">
        <v>53</v>
      </c>
      <c r="J5" s="388"/>
      <c r="K5" s="400">
        <v>313</v>
      </c>
      <c r="L5" s="400"/>
      <c r="M5" s="444">
        <v>313</v>
      </c>
      <c r="N5" s="444"/>
      <c r="O5" s="444"/>
      <c r="P5" s="402">
        <f>K5-M5</f>
        <v>0</v>
      </c>
      <c r="Q5" s="402"/>
      <c r="R5" s="10"/>
      <c r="S5" s="10"/>
      <c r="T5" s="10"/>
      <c r="U5" s="10"/>
      <c r="V5" s="10"/>
      <c r="W5" s="10"/>
      <c r="X5" s="10"/>
      <c r="Z5" s="15"/>
      <c r="AA5" s="15"/>
      <c r="AC5" s="388" t="s">
        <v>92</v>
      </c>
      <c r="AD5" s="388"/>
      <c r="AE5" s="388"/>
      <c r="AF5" s="388"/>
      <c r="AI5" s="15"/>
      <c r="AJ5" s="15"/>
      <c r="AL5" s="388" t="s">
        <v>100</v>
      </c>
      <c r="AM5" s="388"/>
      <c r="AN5" s="388"/>
      <c r="AO5" s="388"/>
      <c r="AP5" s="388"/>
      <c r="AQ5" s="388"/>
      <c r="AR5" s="10"/>
      <c r="AS5" s="10"/>
      <c r="AT5" s="2"/>
    </row>
    <row r="6" spans="2:54" x14ac:dyDescent="0.2">
      <c r="B6" s="1"/>
      <c r="C6" s="399">
        <v>2</v>
      </c>
      <c r="D6" s="399"/>
      <c r="E6" s="388" t="s">
        <v>17</v>
      </c>
      <c r="F6" s="388"/>
      <c r="G6" s="388"/>
      <c r="H6" s="388"/>
      <c r="I6" s="388" t="s">
        <v>53</v>
      </c>
      <c r="J6" s="388"/>
      <c r="K6" s="400">
        <v>306</v>
      </c>
      <c r="L6" s="400"/>
      <c r="M6" s="444">
        <v>292</v>
      </c>
      <c r="N6" s="444"/>
      <c r="O6" s="444"/>
      <c r="P6" s="402">
        <f>K6-M6</f>
        <v>14</v>
      </c>
      <c r="Q6" s="402"/>
      <c r="R6" s="10"/>
      <c r="S6" s="10"/>
      <c r="T6" s="10" t="s">
        <v>262</v>
      </c>
      <c r="U6" s="10"/>
      <c r="V6" s="10"/>
      <c r="W6" s="10"/>
      <c r="X6" s="10"/>
      <c r="Z6" s="401"/>
      <c r="AA6" s="15"/>
      <c r="AB6" s="401"/>
      <c r="AC6" s="388" t="s">
        <v>95</v>
      </c>
      <c r="AD6" s="388"/>
      <c r="AE6" s="388"/>
      <c r="AF6" s="388"/>
      <c r="AI6" s="401"/>
      <c r="AJ6" s="15">
        <v>4</v>
      </c>
      <c r="AK6" s="401"/>
      <c r="AL6" s="388" t="s">
        <v>101</v>
      </c>
      <c r="AM6" s="388"/>
      <c r="AN6" s="388"/>
      <c r="AO6" s="388"/>
      <c r="AP6" s="388"/>
      <c r="AQ6" s="388"/>
      <c r="AR6" s="10"/>
      <c r="AS6" s="10"/>
      <c r="AT6" s="2"/>
    </row>
    <row r="7" spans="2:54" x14ac:dyDescent="0.2">
      <c r="B7" s="1"/>
      <c r="C7" s="399">
        <v>3</v>
      </c>
      <c r="D7" s="399"/>
      <c r="E7" s="388" t="s">
        <v>142</v>
      </c>
      <c r="F7" s="388"/>
      <c r="G7" s="388"/>
      <c r="H7" s="388"/>
      <c r="I7" s="388" t="s">
        <v>53</v>
      </c>
      <c r="J7" s="388"/>
      <c r="K7" s="400">
        <v>306</v>
      </c>
      <c r="L7" s="400"/>
      <c r="M7" s="444">
        <f>'DPR_TA-413 '!J16</f>
        <v>270</v>
      </c>
      <c r="N7" s="444"/>
      <c r="O7" s="444"/>
      <c r="P7" s="402">
        <f>K7-M7</f>
        <v>36</v>
      </c>
      <c r="Q7" s="402"/>
      <c r="R7" s="10"/>
      <c r="S7" s="10"/>
      <c r="T7" s="10"/>
      <c r="U7" s="10"/>
      <c r="V7" s="10"/>
      <c r="W7" s="10"/>
      <c r="X7" s="10"/>
      <c r="Z7" s="401"/>
      <c r="AA7" s="445">
        <v>1</v>
      </c>
      <c r="AB7" s="401"/>
      <c r="AC7" s="388" t="s">
        <v>96</v>
      </c>
      <c r="AD7" s="388"/>
      <c r="AE7" s="388"/>
      <c r="AF7" s="388"/>
      <c r="AI7" s="401"/>
      <c r="AJ7" s="17"/>
      <c r="AK7" s="401"/>
      <c r="AL7" s="382" t="s">
        <v>102</v>
      </c>
      <c r="AM7" s="383"/>
      <c r="AN7" s="383"/>
      <c r="AO7" s="383"/>
      <c r="AP7" s="383"/>
      <c r="AQ7" s="384"/>
      <c r="AR7" s="10"/>
      <c r="AS7" s="10"/>
      <c r="AT7" s="2"/>
    </row>
    <row r="8" spans="2:54" ht="15" customHeight="1" x14ac:dyDescent="0.2">
      <c r="B8" s="1"/>
      <c r="C8" s="399">
        <v>4</v>
      </c>
      <c r="D8" s="399"/>
      <c r="E8" s="394" t="s">
        <v>143</v>
      </c>
      <c r="F8" s="395"/>
      <c r="G8" s="395"/>
      <c r="H8" s="396"/>
      <c r="I8" s="394" t="s">
        <v>61</v>
      </c>
      <c r="J8" s="396"/>
      <c r="K8" s="397">
        <v>117.85085099999999</v>
      </c>
      <c r="L8" s="398"/>
      <c r="M8" s="389">
        <f>'DPR_TA-413 '!J22</f>
        <v>26.417000000000002</v>
      </c>
      <c r="N8" s="390"/>
      <c r="O8" s="391"/>
      <c r="P8" s="389">
        <f>K8-M8</f>
        <v>91.43385099999999</v>
      </c>
      <c r="Q8" s="391"/>
      <c r="R8" s="10"/>
      <c r="S8" s="10"/>
      <c r="T8" s="10" t="s">
        <v>261</v>
      </c>
      <c r="U8" s="10"/>
      <c r="V8" s="10"/>
      <c r="W8" s="10"/>
      <c r="X8" s="10"/>
      <c r="Z8" s="401"/>
      <c r="AA8" s="446"/>
      <c r="AB8" s="401"/>
      <c r="AC8" s="388"/>
      <c r="AD8" s="388"/>
      <c r="AE8" s="388"/>
      <c r="AF8" s="388"/>
      <c r="AI8" s="401"/>
      <c r="AJ8" s="18">
        <v>3</v>
      </c>
      <c r="AK8" s="401"/>
      <c r="AL8" s="385"/>
      <c r="AM8" s="386"/>
      <c r="AN8" s="386"/>
      <c r="AO8" s="386"/>
      <c r="AP8" s="386"/>
      <c r="AQ8" s="387"/>
      <c r="AR8" s="10"/>
      <c r="AS8" s="10"/>
      <c r="AT8" s="2"/>
    </row>
    <row r="9" spans="2:54" ht="15" customHeight="1" x14ac:dyDescent="0.2">
      <c r="B9" s="1"/>
      <c r="C9" s="392">
        <v>5</v>
      </c>
      <c r="D9" s="393"/>
      <c r="E9" s="394" t="s">
        <v>144</v>
      </c>
      <c r="F9" s="395"/>
      <c r="G9" s="395"/>
      <c r="H9" s="396"/>
      <c r="I9" s="394" t="s">
        <v>61</v>
      </c>
      <c r="J9" s="396"/>
      <c r="K9" s="397">
        <v>117.85085099999999</v>
      </c>
      <c r="L9" s="398"/>
      <c r="M9" s="389">
        <f>M8</f>
        <v>26.417000000000002</v>
      </c>
      <c r="N9" s="390"/>
      <c r="O9" s="391"/>
      <c r="P9" s="389">
        <f>K9-M9</f>
        <v>91.43385099999999</v>
      </c>
      <c r="Q9" s="391"/>
      <c r="R9" s="10"/>
      <c r="S9" s="10"/>
      <c r="T9" s="10"/>
      <c r="U9" s="10"/>
      <c r="V9" s="10"/>
      <c r="W9" s="10"/>
      <c r="X9" s="10"/>
      <c r="Z9" s="401"/>
      <c r="AA9" s="19">
        <v>1</v>
      </c>
      <c r="AB9" s="401"/>
      <c r="AC9" s="388" t="s">
        <v>97</v>
      </c>
      <c r="AD9" s="388"/>
      <c r="AE9" s="388"/>
      <c r="AF9" s="388"/>
      <c r="AI9" s="401"/>
      <c r="AJ9" s="20">
        <v>2</v>
      </c>
      <c r="AK9" s="401"/>
      <c r="AL9" s="388" t="s">
        <v>103</v>
      </c>
      <c r="AM9" s="388"/>
      <c r="AN9" s="388"/>
      <c r="AO9" s="388"/>
      <c r="AP9" s="388"/>
      <c r="AQ9" s="38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9"/>
      <c r="AD10" s="399"/>
      <c r="AE10" s="399"/>
      <c r="AF10" s="399"/>
      <c r="AI10" s="15"/>
      <c r="AJ10" s="15"/>
      <c r="AL10" s="388" t="s">
        <v>104</v>
      </c>
      <c r="AM10" s="388"/>
      <c r="AN10" s="388"/>
      <c r="AO10" s="388"/>
      <c r="AP10" s="388"/>
      <c r="AQ10" s="38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8"/>
      <c r="Q11" s="44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7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47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7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3"/>
      <c r="AT23" s="27"/>
    </row>
    <row r="24" spans="2:53" ht="20.25" customHeight="1" x14ac:dyDescent="0.2">
      <c r="B24" s="443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3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72" t="s">
        <v>397</v>
      </c>
      <c r="AD51" s="472"/>
      <c r="AE51" s="472"/>
      <c r="AF51" s="73"/>
      <c r="AG51" s="73"/>
      <c r="AH51" s="73"/>
      <c r="AI51" s="74"/>
      <c r="AJ51" s="466" t="s">
        <v>464</v>
      </c>
      <c r="AK51" s="466"/>
      <c r="AL51" s="466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68" t="s">
        <v>259</v>
      </c>
      <c r="L59" s="468"/>
      <c r="M59" s="468"/>
      <c r="O59" s="368"/>
      <c r="P59" s="368"/>
      <c r="Q59" s="413" t="s">
        <v>540</v>
      </c>
      <c r="R59" s="413"/>
      <c r="S59" s="413"/>
      <c r="T59" s="413"/>
      <c r="U59" s="413"/>
      <c r="V59" s="413"/>
      <c r="W59" s="413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68" t="s">
        <v>149</v>
      </c>
      <c r="AO59" s="468"/>
      <c r="AP59" s="468"/>
      <c r="AQ59" s="468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470" t="s">
        <v>398</v>
      </c>
      <c r="H75" s="470"/>
      <c r="I75" s="470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03"/>
      <c r="Q99" s="403"/>
      <c r="R99" s="403"/>
      <c r="S99" s="365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67" t="s">
        <v>509</v>
      </c>
      <c r="AG99" s="467"/>
      <c r="AH99" s="467"/>
      <c r="AI99" s="73"/>
      <c r="AK99" s="365" t="s">
        <v>509</v>
      </c>
      <c r="AL99" s="73"/>
      <c r="AM99" s="73"/>
      <c r="AN99" s="73"/>
      <c r="AO99" s="73"/>
      <c r="AP99" s="73"/>
      <c r="AQ99" s="465" t="s">
        <v>507</v>
      </c>
      <c r="AR99" s="465"/>
      <c r="AS99" s="465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76" t="s">
        <v>540</v>
      </c>
      <c r="X123" s="476"/>
      <c r="Y123" s="476"/>
      <c r="Z123" s="43"/>
      <c r="AA123" s="15"/>
      <c r="AB123" s="43"/>
      <c r="AC123" s="15"/>
      <c r="AD123" s="43"/>
      <c r="AE123" s="15"/>
      <c r="AF123" s="469" t="s">
        <v>503</v>
      </c>
      <c r="AG123" s="469"/>
      <c r="AH123" s="469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23" t="s">
        <v>434</v>
      </c>
      <c r="D132" s="423"/>
      <c r="E132" s="423"/>
      <c r="F132" s="423"/>
      <c r="G132" s="423"/>
      <c r="H132" s="423"/>
      <c r="I132" s="423"/>
      <c r="J132" s="423"/>
      <c r="K132" s="423"/>
      <c r="L132" s="423"/>
      <c r="M132" s="423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24" t="s">
        <v>435</v>
      </c>
      <c r="D133" s="425"/>
      <c r="E133" s="428" t="s">
        <v>436</v>
      </c>
      <c r="F133" s="429"/>
      <c r="G133" s="418" t="s">
        <v>437</v>
      </c>
      <c r="H133" s="419"/>
      <c r="I133" s="420"/>
      <c r="J133" s="418" t="s">
        <v>147</v>
      </c>
      <c r="K133" s="419"/>
      <c r="L133" s="419"/>
      <c r="M133" s="420"/>
      <c r="O133" s="147"/>
    </row>
    <row r="134" spans="2:48" ht="15.75" customHeight="1" x14ac:dyDescent="0.3">
      <c r="C134" s="426"/>
      <c r="D134" s="427"/>
      <c r="E134" s="430"/>
      <c r="F134" s="431"/>
      <c r="G134" s="436" t="s">
        <v>438</v>
      </c>
      <c r="H134" s="437"/>
      <c r="I134" s="95" t="s">
        <v>454</v>
      </c>
      <c r="J134" s="436" t="s">
        <v>438</v>
      </c>
      <c r="K134" s="437"/>
      <c r="L134" s="436" t="s">
        <v>0</v>
      </c>
      <c r="M134" s="437"/>
      <c r="P134" s="410" t="s">
        <v>500</v>
      </c>
      <c r="Q134" s="410"/>
      <c r="R134" s="410"/>
      <c r="S134" s="410"/>
      <c r="T134" s="410"/>
      <c r="U134" s="410"/>
      <c r="V134" s="410"/>
      <c r="W134" s="410"/>
      <c r="X134" s="410"/>
      <c r="Y134" s="410"/>
      <c r="Z134" s="410"/>
      <c r="AA134" s="410"/>
      <c r="AB134" s="410"/>
      <c r="AC134" s="410"/>
      <c r="AD134" s="410"/>
      <c r="AE134" s="410"/>
    </row>
    <row r="135" spans="2:48" x14ac:dyDescent="0.2">
      <c r="C135" s="421" t="s">
        <v>4</v>
      </c>
      <c r="D135" s="422"/>
      <c r="E135" s="434">
        <f>+COUNTIF('Location Summary'!$D$4:$D$616,'Visual Chart'!C135)</f>
        <v>12</v>
      </c>
      <c r="F135" s="435"/>
      <c r="G135" s="462">
        <f>+COUNTIFS('Location Summary'!$D$4:$D$616,'Visual Chart'!C135,'Location Summary'!$K$4:$K$616,"Completed")</f>
        <v>12</v>
      </c>
      <c r="H135" s="463"/>
      <c r="I135" s="180">
        <f>E135-G135</f>
        <v>0</v>
      </c>
      <c r="J135" s="464">
        <f>+COUNTIFS('Location Summary'!$D$4:$D$616,'Visual Chart'!C135,'Location Summary'!$M$4:$M$616,"Completed")</f>
        <v>10</v>
      </c>
      <c r="K135" s="463"/>
      <c r="L135" s="464">
        <f>G135-J135</f>
        <v>2</v>
      </c>
      <c r="M135" s="463"/>
    </row>
    <row r="136" spans="2:48" ht="15.75" x14ac:dyDescent="0.25">
      <c r="C136" s="414" t="s">
        <v>58</v>
      </c>
      <c r="D136" s="415"/>
      <c r="E136" s="416">
        <f>+COUNTIF('Location Summary'!$D$4:$D$616,'Visual Chart'!C136)</f>
        <v>12</v>
      </c>
      <c r="F136" s="417"/>
      <c r="G136" s="432">
        <f>+COUNTIFS('Location Summary'!$D$4:$D$616,'Visual Chart'!C136,'Location Summary'!$K$4:$K$616,"Completed")</f>
        <v>12</v>
      </c>
      <c r="H136" s="433"/>
      <c r="I136" s="96">
        <f t="shared" ref="I136:I164" si="8">E136-G136</f>
        <v>0</v>
      </c>
      <c r="J136" s="379">
        <f>+COUNTIFS('Location Summary'!$D$4:$D$616,'Visual Chart'!C136,'Location Summary'!$M$4:$M$616,"Completed")</f>
        <v>8</v>
      </c>
      <c r="K136" s="380"/>
      <c r="L136" s="379">
        <f t="shared" ref="L136:L164" si="9">G136-J136</f>
        <v>4</v>
      </c>
      <c r="M136" s="380"/>
      <c r="P136" s="407" t="s">
        <v>467</v>
      </c>
      <c r="Q136" s="408"/>
      <c r="R136" s="408"/>
      <c r="S136" s="408"/>
      <c r="T136" s="408"/>
      <c r="U136" s="408"/>
      <c r="V136" s="409"/>
      <c r="W136" s="160"/>
      <c r="X136" s="411" t="s">
        <v>468</v>
      </c>
      <c r="Y136" s="411"/>
      <c r="Z136" s="411"/>
      <c r="AA136" s="411"/>
      <c r="AB136" s="411"/>
      <c r="AC136" s="411"/>
      <c r="AD136" s="411"/>
      <c r="AE136" s="411"/>
    </row>
    <row r="137" spans="2:48" ht="14.25" customHeight="1" x14ac:dyDescent="0.25">
      <c r="C137" s="414" t="s">
        <v>3</v>
      </c>
      <c r="D137" s="415"/>
      <c r="E137" s="416">
        <f>+COUNTIF('Location Summary'!$D$4:$D$616,'Visual Chart'!C137)</f>
        <v>33</v>
      </c>
      <c r="F137" s="417"/>
      <c r="G137" s="381">
        <f>+COUNTIFS('Location Summary'!$D$4:$D$616,'Visual Chart'!C137,'Location Summary'!$K$4:$K$616,"Completed")</f>
        <v>33</v>
      </c>
      <c r="H137" s="380"/>
      <c r="I137" s="96">
        <f t="shared" si="8"/>
        <v>0</v>
      </c>
      <c r="J137" s="379">
        <f>+COUNTIFS('Location Summary'!$D$4:$D$616,'Visual Chart'!C137,'Location Summary'!$M$4:$M$616,"Completed")</f>
        <v>27</v>
      </c>
      <c r="K137" s="380"/>
      <c r="L137" s="379">
        <f t="shared" si="9"/>
        <v>6</v>
      </c>
      <c r="M137" s="380"/>
      <c r="P137" s="412" t="s">
        <v>465</v>
      </c>
      <c r="Q137" s="405"/>
      <c r="R137" s="405"/>
      <c r="S137" s="405"/>
      <c r="T137" s="405"/>
      <c r="U137" s="405">
        <v>15</v>
      </c>
      <c r="V137" s="406"/>
      <c r="W137" s="160"/>
      <c r="X137" s="404" t="s">
        <v>465</v>
      </c>
      <c r="Y137" s="404"/>
      <c r="Z137" s="404"/>
      <c r="AA137" s="404"/>
      <c r="AB137" s="404"/>
      <c r="AC137" s="404"/>
      <c r="AD137" s="404">
        <v>15</v>
      </c>
      <c r="AE137" s="404"/>
    </row>
    <row r="138" spans="2:48" ht="14.25" customHeight="1" x14ac:dyDescent="0.25">
      <c r="C138" s="414" t="s">
        <v>71</v>
      </c>
      <c r="D138" s="415"/>
      <c r="E138" s="416">
        <f>+COUNTIF('Location Summary'!$D$4:$D$616,'Visual Chart'!C138)</f>
        <v>24</v>
      </c>
      <c r="F138" s="417"/>
      <c r="G138" s="381">
        <f>+COUNTIFS('Location Summary'!$D$4:$D$616,'Visual Chart'!C138,'Location Summary'!$K$4:$K$616,"Completed")</f>
        <v>24</v>
      </c>
      <c r="H138" s="380"/>
      <c r="I138" s="96">
        <f t="shared" si="8"/>
        <v>0</v>
      </c>
      <c r="J138" s="379">
        <f>+COUNTIFS('Location Summary'!$D$4:$D$616,'Visual Chart'!C138,'Location Summary'!$M$4:$M$616,"Completed")</f>
        <v>23</v>
      </c>
      <c r="K138" s="380"/>
      <c r="L138" s="379">
        <f t="shared" si="9"/>
        <v>1</v>
      </c>
      <c r="M138" s="380"/>
      <c r="P138" s="412" t="s">
        <v>159</v>
      </c>
      <c r="Q138" s="405"/>
      <c r="R138" s="405"/>
      <c r="S138" s="405"/>
      <c r="T138" s="405"/>
      <c r="U138" s="405">
        <v>1</v>
      </c>
      <c r="V138" s="406"/>
      <c r="W138" s="160"/>
      <c r="X138" s="404" t="s">
        <v>159</v>
      </c>
      <c r="Y138" s="404"/>
      <c r="Z138" s="404"/>
      <c r="AA138" s="404"/>
      <c r="AB138" s="404"/>
      <c r="AC138" s="404"/>
      <c r="AD138" s="404">
        <v>1</v>
      </c>
      <c r="AE138" s="404"/>
    </row>
    <row r="139" spans="2:48" ht="14.25" customHeight="1" x14ac:dyDescent="0.25">
      <c r="C139" s="414" t="s">
        <v>2</v>
      </c>
      <c r="D139" s="415"/>
      <c r="E139" s="416">
        <f>+COUNTIF('Location Summary'!$D$4:$D$616,'Visual Chart'!C139)</f>
        <v>70</v>
      </c>
      <c r="F139" s="417"/>
      <c r="G139" s="381">
        <f>+COUNTIFS('Location Summary'!$D$4:$D$616,'Visual Chart'!C139,'Location Summary'!$K$4:$K$616,"Completed")</f>
        <v>70</v>
      </c>
      <c r="H139" s="380"/>
      <c r="I139" s="96">
        <f t="shared" si="8"/>
        <v>0</v>
      </c>
      <c r="J139" s="379">
        <f>+COUNTIFS('Location Summary'!$D$4:$D$616,'Visual Chart'!C139,'Location Summary'!$M$4:$M$616,"Completed")</f>
        <v>67</v>
      </c>
      <c r="K139" s="380"/>
      <c r="L139" s="379">
        <f t="shared" si="9"/>
        <v>3</v>
      </c>
      <c r="M139" s="380"/>
      <c r="P139" s="412" t="s">
        <v>158</v>
      </c>
      <c r="Q139" s="405"/>
      <c r="R139" s="405"/>
      <c r="S139" s="405"/>
      <c r="T139" s="405"/>
      <c r="U139" s="405">
        <v>1</v>
      </c>
      <c r="V139" s="406"/>
      <c r="W139" s="160"/>
      <c r="X139" s="404" t="s">
        <v>158</v>
      </c>
      <c r="Y139" s="404"/>
      <c r="Z139" s="404"/>
      <c r="AA139" s="404"/>
      <c r="AB139" s="404"/>
      <c r="AC139" s="404"/>
      <c r="AD139" s="404">
        <v>1</v>
      </c>
      <c r="AE139" s="404"/>
    </row>
    <row r="140" spans="2:48" ht="14.25" customHeight="1" x14ac:dyDescent="0.25">
      <c r="C140" s="414" t="s">
        <v>455</v>
      </c>
      <c r="D140" s="415"/>
      <c r="E140" s="416">
        <f>+COUNTIF('Location Summary'!$D$4:$D$616,'Visual Chart'!C140)</f>
        <v>1</v>
      </c>
      <c r="F140" s="417"/>
      <c r="G140" s="381">
        <f>+COUNTIFS('Location Summary'!$D$4:$D$616,'Visual Chart'!C140,'Location Summary'!$K$4:$K$616,"Completed")</f>
        <v>1</v>
      </c>
      <c r="H140" s="380"/>
      <c r="I140" s="96">
        <f t="shared" si="8"/>
        <v>0</v>
      </c>
      <c r="J140" s="379">
        <f>+COUNTIFS('Location Summary'!$D$4:$D$616,'Visual Chart'!C140,'Location Summary'!$M$4:$M$616,"Completed")</f>
        <v>1</v>
      </c>
      <c r="K140" s="380"/>
      <c r="L140" s="379">
        <f t="shared" si="9"/>
        <v>0</v>
      </c>
      <c r="M140" s="380"/>
      <c r="P140" s="412" t="s">
        <v>466</v>
      </c>
      <c r="Q140" s="405"/>
      <c r="R140" s="405"/>
      <c r="S140" s="405"/>
      <c r="T140" s="405"/>
      <c r="U140" s="405">
        <v>0</v>
      </c>
      <c r="V140" s="406"/>
      <c r="W140" s="160"/>
      <c r="X140" s="404" t="s">
        <v>466</v>
      </c>
      <c r="Y140" s="404"/>
      <c r="Z140" s="404"/>
      <c r="AA140" s="404"/>
      <c r="AB140" s="404"/>
      <c r="AC140" s="404"/>
      <c r="AD140" s="404">
        <v>0</v>
      </c>
      <c r="AE140" s="404"/>
    </row>
    <row r="141" spans="2:48" ht="14.25" customHeight="1" x14ac:dyDescent="0.25">
      <c r="C141" s="414" t="s">
        <v>48</v>
      </c>
      <c r="D141" s="415"/>
      <c r="E141" s="416">
        <f>+COUNTIF('Location Summary'!$D$4:$D$616,'Visual Chart'!C141)</f>
        <v>47</v>
      </c>
      <c r="F141" s="417"/>
      <c r="G141" s="381">
        <f>+COUNTIFS('Location Summary'!$D$4:$D$616,'Visual Chart'!C141,'Location Summary'!$K$4:$K$616,"Completed")</f>
        <v>47</v>
      </c>
      <c r="H141" s="380"/>
      <c r="I141" s="96">
        <f t="shared" si="8"/>
        <v>0</v>
      </c>
      <c r="J141" s="379">
        <f>+COUNTIFS('Location Summary'!$D$4:$D$616,'Visual Chart'!C141,'Location Summary'!$M$4:$M$616,"Completed")</f>
        <v>43</v>
      </c>
      <c r="K141" s="380"/>
      <c r="L141" s="379">
        <f t="shared" si="9"/>
        <v>4</v>
      </c>
      <c r="M141" s="380"/>
      <c r="P141" s="412" t="s">
        <v>257</v>
      </c>
      <c r="Q141" s="405"/>
      <c r="R141" s="405"/>
      <c r="S141" s="405"/>
      <c r="T141" s="405"/>
      <c r="U141" s="405">
        <v>0</v>
      </c>
      <c r="V141" s="406"/>
      <c r="W141" s="160"/>
      <c r="X141" s="404" t="s">
        <v>257</v>
      </c>
      <c r="Y141" s="404"/>
      <c r="Z141" s="404"/>
      <c r="AA141" s="404"/>
      <c r="AB141" s="404"/>
      <c r="AC141" s="404"/>
      <c r="AD141" s="404">
        <v>0</v>
      </c>
      <c r="AE141" s="404"/>
    </row>
    <row r="142" spans="2:48" ht="14.25" customHeight="1" x14ac:dyDescent="0.25">
      <c r="C142" s="414" t="s">
        <v>18</v>
      </c>
      <c r="D142" s="415"/>
      <c r="E142" s="416">
        <f>+COUNTIF('Location Summary'!$D$4:$D$616,'Visual Chart'!C142)</f>
        <v>47</v>
      </c>
      <c r="F142" s="417"/>
      <c r="G142" s="381">
        <f>+COUNTIFS('Location Summary'!$D$4:$D$616,'Visual Chart'!C142,'Location Summary'!$K$4:$K$616,"Completed")</f>
        <v>47</v>
      </c>
      <c r="H142" s="380"/>
      <c r="I142" s="96">
        <f t="shared" si="8"/>
        <v>0</v>
      </c>
      <c r="J142" s="379">
        <f>+COUNTIFS('Location Summary'!$D$4:$D$616,'Visual Chart'!C142,'Location Summary'!$M$4:$M$616,"Completed")</f>
        <v>46</v>
      </c>
      <c r="K142" s="380"/>
      <c r="L142" s="379">
        <f t="shared" si="9"/>
        <v>1</v>
      </c>
      <c r="M142" s="380"/>
      <c r="P142" s="412" t="s">
        <v>258</v>
      </c>
      <c r="Q142" s="405"/>
      <c r="R142" s="405"/>
      <c r="S142" s="405"/>
      <c r="T142" s="405"/>
      <c r="U142" s="405">
        <v>1</v>
      </c>
      <c r="V142" s="406"/>
      <c r="W142" s="160"/>
      <c r="X142" s="404" t="s">
        <v>258</v>
      </c>
      <c r="Y142" s="404"/>
      <c r="Z142" s="404"/>
      <c r="AA142" s="404"/>
      <c r="AB142" s="404"/>
      <c r="AC142" s="404"/>
      <c r="AD142" s="404">
        <v>2</v>
      </c>
      <c r="AE142" s="404"/>
    </row>
    <row r="143" spans="2:48" ht="14.25" customHeight="1" x14ac:dyDescent="0.25">
      <c r="C143" s="414" t="s">
        <v>98</v>
      </c>
      <c r="D143" s="415"/>
      <c r="E143" s="416">
        <f>+COUNTIF('Location Summary'!$D$4:$D$616,'Visual Chart'!C143)</f>
        <v>7</v>
      </c>
      <c r="F143" s="417"/>
      <c r="G143" s="381">
        <f>+COUNTIFS('Location Summary'!$D$4:$D$616,'Visual Chart'!C143,'Location Summary'!$K$4:$K$616,"Completed")</f>
        <v>7</v>
      </c>
      <c r="H143" s="380"/>
      <c r="I143" s="96">
        <f t="shared" si="8"/>
        <v>0</v>
      </c>
      <c r="J143" s="379">
        <f>+COUNTIFS('Location Summary'!$D$4:$D$616,'Visual Chart'!C143,'Location Summary'!$M$4:$M$616,"Completed")</f>
        <v>6</v>
      </c>
      <c r="K143" s="380"/>
      <c r="L143" s="379">
        <f t="shared" si="9"/>
        <v>1</v>
      </c>
      <c r="M143" s="380"/>
      <c r="P143" s="412" t="s">
        <v>157</v>
      </c>
      <c r="Q143" s="405"/>
      <c r="R143" s="405"/>
      <c r="S143" s="405"/>
      <c r="T143" s="405"/>
      <c r="U143" s="405">
        <v>1</v>
      </c>
      <c r="V143" s="406"/>
      <c r="W143" s="160"/>
      <c r="X143" s="404" t="s">
        <v>157</v>
      </c>
      <c r="Y143" s="404"/>
      <c r="Z143" s="404"/>
      <c r="AA143" s="404"/>
      <c r="AB143" s="404"/>
      <c r="AC143" s="404"/>
      <c r="AD143" s="404">
        <v>1</v>
      </c>
      <c r="AE143" s="404"/>
    </row>
    <row r="144" spans="2:48" ht="17.25" customHeight="1" x14ac:dyDescent="0.3">
      <c r="C144" s="414" t="s">
        <v>113</v>
      </c>
      <c r="D144" s="415"/>
      <c r="E144" s="416">
        <f>+COUNTIF('Location Summary'!$D$4:$D$616,'Visual Chart'!C144)</f>
        <v>2</v>
      </c>
      <c r="F144" s="417"/>
      <c r="G144" s="381">
        <f>+COUNTIFS('Location Summary'!$D$4:$D$616,'Visual Chart'!C144,'Location Summary'!$K$4:$K$616,"Completed")</f>
        <v>2</v>
      </c>
      <c r="H144" s="380"/>
      <c r="I144" s="96">
        <f t="shared" si="8"/>
        <v>0</v>
      </c>
      <c r="J144" s="379">
        <f>+COUNTIFS('Location Summary'!$D$4:$D$616,'Visual Chart'!C144,'Location Summary'!$M$4:$M$616,"Completed")</f>
        <v>2</v>
      </c>
      <c r="K144" s="380"/>
      <c r="L144" s="379">
        <f t="shared" si="9"/>
        <v>0</v>
      </c>
      <c r="M144" s="380"/>
      <c r="P144" s="473" t="s">
        <v>49</v>
      </c>
      <c r="Q144" s="474"/>
      <c r="R144" s="474"/>
      <c r="S144" s="474"/>
      <c r="T144" s="474"/>
      <c r="U144" s="474">
        <f>SUM(U137:V143)</f>
        <v>19</v>
      </c>
      <c r="V144" s="475"/>
      <c r="W144" s="161"/>
      <c r="X144" s="471" t="s">
        <v>49</v>
      </c>
      <c r="Y144" s="471"/>
      <c r="Z144" s="471"/>
      <c r="AA144" s="471"/>
      <c r="AB144" s="471"/>
      <c r="AC144" s="471"/>
      <c r="AD144" s="471">
        <f>SUM(AD137:AE143)</f>
        <v>20</v>
      </c>
      <c r="AE144" s="471"/>
    </row>
    <row r="145" spans="3:28" x14ac:dyDescent="0.2">
      <c r="C145" s="414" t="s">
        <v>114</v>
      </c>
      <c r="D145" s="415"/>
      <c r="E145" s="416">
        <f>+COUNTIF('Location Summary'!$D$4:$D$616,'Visual Chart'!C145)</f>
        <v>6</v>
      </c>
      <c r="F145" s="417"/>
      <c r="G145" s="381">
        <f>+COUNTIFS('Location Summary'!$D$4:$D$616,'Visual Chart'!C145,'Location Summary'!$K$4:$K$616,"Completed")</f>
        <v>6</v>
      </c>
      <c r="H145" s="380"/>
      <c r="I145" s="96">
        <f t="shared" si="8"/>
        <v>0</v>
      </c>
      <c r="J145" s="379">
        <f>+COUNTIFS('Location Summary'!$D$4:$D$616,'Visual Chart'!C145,'Location Summary'!$M$4:$M$616,"Completed")</f>
        <v>6</v>
      </c>
      <c r="K145" s="380"/>
      <c r="L145" s="379">
        <f t="shared" si="9"/>
        <v>0</v>
      </c>
      <c r="M145" s="380"/>
    </row>
    <row r="146" spans="3:28" ht="15.75" x14ac:dyDescent="0.25">
      <c r="C146" s="414" t="s">
        <v>108</v>
      </c>
      <c r="D146" s="415"/>
      <c r="E146" s="416">
        <f>+COUNTIF('Location Summary'!$D$4:$D$616,'Visual Chart'!C146)</f>
        <v>12</v>
      </c>
      <c r="F146" s="417"/>
      <c r="G146" s="381">
        <f>+COUNTIFS('Location Summary'!$D$4:$D$616,'Visual Chart'!C146,'Location Summary'!$K$4:$K$616,"Completed")</f>
        <v>12</v>
      </c>
      <c r="H146" s="380"/>
      <c r="I146" s="96">
        <f t="shared" si="8"/>
        <v>0</v>
      </c>
      <c r="J146" s="379">
        <f>+COUNTIFS('Location Summary'!$D$4:$D$616,'Visual Chart'!C146,'Location Summary'!$M$4:$M$616,"Completed")</f>
        <v>10</v>
      </c>
      <c r="K146" s="380"/>
      <c r="L146" s="379">
        <f>G146-J146</f>
        <v>2</v>
      </c>
      <c r="M146" s="380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4" t="s">
        <v>171</v>
      </c>
      <c r="D147" s="415"/>
      <c r="E147" s="416">
        <f>+COUNTIF('Location Summary'!$D$4:$D$616,'Visual Chart'!C147)</f>
        <v>4</v>
      </c>
      <c r="F147" s="417"/>
      <c r="G147" s="381">
        <f>+COUNTIFS('Location Summary'!$D$4:$D$616,'Visual Chart'!C147,'Location Summary'!$K$4:$K$616,"Completed")</f>
        <v>4</v>
      </c>
      <c r="H147" s="380"/>
      <c r="I147" s="96">
        <f t="shared" si="8"/>
        <v>0</v>
      </c>
      <c r="J147" s="379">
        <f>+COUNTIFS('Location Summary'!$D$4:$D$616,'Visual Chart'!C147,'Location Summary'!$M$4:$M$616,"Completed")</f>
        <v>4</v>
      </c>
      <c r="K147" s="380"/>
      <c r="L147" s="379">
        <f t="shared" si="9"/>
        <v>0</v>
      </c>
      <c r="M147" s="380"/>
      <c r="R147" s="173"/>
      <c r="S147" s="173"/>
      <c r="T147" s="173"/>
      <c r="U147" s="173"/>
      <c r="V147" s="173"/>
    </row>
    <row r="148" spans="3:28" x14ac:dyDescent="0.2">
      <c r="C148" s="414" t="s">
        <v>85</v>
      </c>
      <c r="D148" s="415"/>
      <c r="E148" s="416">
        <f>+COUNTIF('Location Summary'!$D$4:$D$616,'Visual Chart'!C148)</f>
        <v>5</v>
      </c>
      <c r="F148" s="417"/>
      <c r="G148" s="381">
        <f>+COUNTIFS('Location Summary'!$D$4:$D$616,'Visual Chart'!C148,'Location Summary'!$K$4:$K$616,"Completed")</f>
        <v>5</v>
      </c>
      <c r="H148" s="380"/>
      <c r="I148" s="96">
        <f t="shared" si="8"/>
        <v>0</v>
      </c>
      <c r="J148" s="379">
        <f>+COUNTIFS('Location Summary'!$D$4:$D$616,'Visual Chart'!C148,'Location Summary'!$M$4:$M$616,"Completed")</f>
        <v>5</v>
      </c>
      <c r="K148" s="380"/>
      <c r="L148" s="379">
        <f t="shared" si="9"/>
        <v>0</v>
      </c>
      <c r="M148" s="380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4" t="s">
        <v>115</v>
      </c>
      <c r="D149" s="415"/>
      <c r="E149" s="416">
        <f>+COUNTIF('Location Summary'!$D$4:$D$616,'Visual Chart'!C149)</f>
        <v>2</v>
      </c>
      <c r="F149" s="417"/>
      <c r="G149" s="381">
        <f>+COUNTIFS('Location Summary'!$D$4:$D$616,'Visual Chart'!C149,'Location Summary'!$K$4:$K$616,"Completed")</f>
        <v>2</v>
      </c>
      <c r="H149" s="380"/>
      <c r="I149" s="96">
        <f t="shared" si="8"/>
        <v>0</v>
      </c>
      <c r="J149" s="379">
        <f>+COUNTIFS('Location Summary'!$D$4:$D$616,'Visual Chart'!C149,'Location Summary'!$M$4:$M$616,"Completed")</f>
        <v>0</v>
      </c>
      <c r="K149" s="380"/>
      <c r="L149" s="379">
        <f t="shared" si="9"/>
        <v>2</v>
      </c>
      <c r="M149" s="380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4" t="s">
        <v>116</v>
      </c>
      <c r="D150" s="415"/>
      <c r="E150" s="416">
        <f>+COUNTIF('Location Summary'!$D$4:$D$616,'Visual Chart'!C150)</f>
        <v>1</v>
      </c>
      <c r="F150" s="417"/>
      <c r="G150" s="381">
        <f>+COUNTIFS('Location Summary'!$D$4:$D$616,'Visual Chart'!C150,'Location Summary'!$K$4:$K$616,"Completed")</f>
        <v>1</v>
      </c>
      <c r="H150" s="380"/>
      <c r="I150" s="96">
        <f t="shared" si="8"/>
        <v>0</v>
      </c>
      <c r="J150" s="379">
        <f>+COUNTIFS('Location Summary'!$D$4:$D$616,'Visual Chart'!C150,'Location Summary'!$M$4:$M$616,"Completed")</f>
        <v>1</v>
      </c>
      <c r="K150" s="380"/>
      <c r="L150" s="379">
        <f t="shared" si="9"/>
        <v>0</v>
      </c>
      <c r="M150" s="380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4" t="s">
        <v>110</v>
      </c>
      <c r="D151" s="415"/>
      <c r="E151" s="416">
        <f>+COUNTIF('Location Summary'!$D$4:$D$616,'Visual Chart'!C151)</f>
        <v>2</v>
      </c>
      <c r="F151" s="417"/>
      <c r="G151" s="381">
        <f>+COUNTIFS('Location Summary'!$D$4:$D$616,'Visual Chart'!C151,'Location Summary'!$K$4:$K$616,"Completed")</f>
        <v>2</v>
      </c>
      <c r="H151" s="380"/>
      <c r="I151" s="96">
        <f t="shared" si="8"/>
        <v>0</v>
      </c>
      <c r="J151" s="379">
        <f>+COUNTIFS('Location Summary'!$D$4:$D$616,'Visual Chart'!C151,'Location Summary'!$M$4:$M$616,"Completed")</f>
        <v>2</v>
      </c>
      <c r="K151" s="380"/>
      <c r="L151" s="379">
        <f t="shared" si="9"/>
        <v>0</v>
      </c>
      <c r="M151" s="380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4" t="s">
        <v>86</v>
      </c>
      <c r="D152" s="415"/>
      <c r="E152" s="416">
        <f>+COUNTIF('Location Summary'!$D$4:$D$616,'Visual Chart'!C152)</f>
        <v>1</v>
      </c>
      <c r="F152" s="417"/>
      <c r="G152" s="381">
        <f>+COUNTIFS('Location Summary'!$D$4:$D$616,'Visual Chart'!C152,'Location Summary'!$K$4:$K$616,"Completed")</f>
        <v>1</v>
      </c>
      <c r="H152" s="380"/>
      <c r="I152" s="96">
        <f t="shared" si="8"/>
        <v>0</v>
      </c>
      <c r="J152" s="379">
        <f>+COUNTIFS('Location Summary'!$D$4:$D$616,'Visual Chart'!C152,'Location Summary'!$M$4:$M$616,"Completed")</f>
        <v>1</v>
      </c>
      <c r="K152" s="380"/>
      <c r="L152" s="379">
        <f t="shared" si="9"/>
        <v>0</v>
      </c>
      <c r="M152" s="380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4" t="s">
        <v>111</v>
      </c>
      <c r="D153" s="415"/>
      <c r="E153" s="416">
        <f>+COUNTIF('Location Summary'!$D$4:$D$616,'Visual Chart'!C153)</f>
        <v>1</v>
      </c>
      <c r="F153" s="417"/>
      <c r="G153" s="381">
        <f>+COUNTIFS('Location Summary'!$D$4:$D$616,'Visual Chart'!C153,'Location Summary'!$K$4:$K$616,"Completed")</f>
        <v>1</v>
      </c>
      <c r="H153" s="380"/>
      <c r="I153" s="96">
        <f t="shared" si="8"/>
        <v>0</v>
      </c>
      <c r="J153" s="379">
        <f>+COUNTIFS('Location Summary'!$D$4:$D$616,'Visual Chart'!C153,'Location Summary'!$M$4:$M$616,"Completed")</f>
        <v>0</v>
      </c>
      <c r="K153" s="380"/>
      <c r="L153" s="379">
        <f t="shared" si="9"/>
        <v>1</v>
      </c>
      <c r="M153" s="380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4" t="s">
        <v>74</v>
      </c>
      <c r="D154" s="415"/>
      <c r="E154" s="416">
        <f>+COUNTIF('Location Summary'!$D$4:$D$616,'Visual Chart'!C154)</f>
        <v>2</v>
      </c>
      <c r="F154" s="417"/>
      <c r="G154" s="381">
        <f>+COUNTIFS('Location Summary'!$D$4:$D$616,'Visual Chart'!C154,'Location Summary'!$K$4:$K$616,"Completed")</f>
        <v>2</v>
      </c>
      <c r="H154" s="380"/>
      <c r="I154" s="96">
        <f t="shared" si="8"/>
        <v>0</v>
      </c>
      <c r="J154" s="379">
        <f>+COUNTIFS('Location Summary'!$D$4:$D$616,'Visual Chart'!C154,'Location Summary'!$M$4:$M$616,"Completed")</f>
        <v>0</v>
      </c>
      <c r="K154" s="380"/>
      <c r="L154" s="379">
        <f t="shared" si="9"/>
        <v>2</v>
      </c>
      <c r="M154" s="380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16">
        <f>+COUNTIF('Location Summary'!$D$4:$D$616,'Visual Chart'!C155)</f>
        <v>1</v>
      </c>
      <c r="F155" s="417"/>
      <c r="G155" s="381">
        <f>+COUNTIFS('Location Summary'!$D$4:$D$616,'Visual Chart'!C155,'Location Summary'!$K$4:$K$616,"Completed")</f>
        <v>1</v>
      </c>
      <c r="H155" s="380"/>
      <c r="I155" s="96">
        <f t="shared" si="8"/>
        <v>0</v>
      </c>
      <c r="J155" s="379">
        <f>+COUNTIFS('Location Summary'!$D$4:$D$616,'Visual Chart'!C155,'Location Summary'!$M$4:$M$616,"Completed")</f>
        <v>1</v>
      </c>
      <c r="K155" s="380"/>
      <c r="L155" s="379">
        <f t="shared" si="9"/>
        <v>0</v>
      </c>
      <c r="M155" s="380"/>
    </row>
    <row r="156" spans="3:28" x14ac:dyDescent="0.2">
      <c r="C156" s="414" t="s">
        <v>197</v>
      </c>
      <c r="D156" s="415"/>
      <c r="E156" s="416">
        <f>+COUNTIF('Location Summary'!$D$4:$D$616,'Visual Chart'!C156)</f>
        <v>1</v>
      </c>
      <c r="F156" s="417"/>
      <c r="G156" s="381">
        <f>+COUNTIFS('Location Summary'!$D$4:$D$616,'Visual Chart'!C156,'Location Summary'!$K$4:$K$616,"Completed")</f>
        <v>1</v>
      </c>
      <c r="H156" s="380"/>
      <c r="I156" s="96">
        <f t="shared" si="8"/>
        <v>0</v>
      </c>
      <c r="J156" s="379">
        <f>+COUNTIFS('Location Summary'!$D$4:$D$616,'Visual Chart'!C156,'Location Summary'!$M$4:$M$616,"Completed")</f>
        <v>1</v>
      </c>
      <c r="K156" s="380"/>
      <c r="L156" s="379">
        <f t="shared" si="9"/>
        <v>0</v>
      </c>
      <c r="M156" s="380"/>
    </row>
    <row r="157" spans="3:28" x14ac:dyDescent="0.2">
      <c r="C157" s="414" t="s">
        <v>79</v>
      </c>
      <c r="D157" s="415"/>
      <c r="E157" s="416">
        <f>+COUNTIF('Location Summary'!$D$4:$D$616,'Visual Chart'!C157)</f>
        <v>2</v>
      </c>
      <c r="F157" s="417"/>
      <c r="G157" s="381">
        <f>+COUNTIFS('Location Summary'!$D$4:$D$616,'Visual Chart'!C157,'Location Summary'!$K$4:$K$616,"Completed")</f>
        <v>2</v>
      </c>
      <c r="H157" s="380"/>
      <c r="I157" s="96">
        <f t="shared" si="8"/>
        <v>0</v>
      </c>
      <c r="J157" s="379">
        <f>+COUNTIFS('Location Summary'!$D$4:$D$616,'Visual Chart'!C157,'Location Summary'!$M$4:$M$616,"Completed")</f>
        <v>0</v>
      </c>
      <c r="K157" s="380"/>
      <c r="L157" s="379">
        <f t="shared" si="9"/>
        <v>2</v>
      </c>
      <c r="M157" s="380"/>
    </row>
    <row r="158" spans="3:28" ht="15" customHeight="1" x14ac:dyDescent="0.2">
      <c r="C158" s="136" t="s">
        <v>84</v>
      </c>
      <c r="D158" s="179"/>
      <c r="E158" s="416">
        <f>+COUNTIF('Location Summary'!$D$4:$D$616,'Visual Chart'!C158)</f>
        <v>1</v>
      </c>
      <c r="F158" s="417"/>
      <c r="G158" s="381">
        <f>+COUNTIFS('Location Summary'!$D$4:$D$616,'Visual Chart'!C158,'Location Summary'!$K$4:$K$616,"Completed")</f>
        <v>1</v>
      </c>
      <c r="H158" s="380"/>
      <c r="I158" s="96">
        <f t="shared" si="8"/>
        <v>0</v>
      </c>
      <c r="J158" s="379">
        <f>+COUNTIFS('Location Summary'!$D$4:$D$616,'Visual Chart'!C158,'Location Summary'!$M$4:$M$616,"Completed")</f>
        <v>1</v>
      </c>
      <c r="K158" s="380"/>
      <c r="L158" s="379">
        <f t="shared" ref="L158" si="10">G158-J158</f>
        <v>0</v>
      </c>
      <c r="M158" s="380"/>
    </row>
    <row r="159" spans="3:28" x14ac:dyDescent="0.2">
      <c r="C159" s="414" t="s">
        <v>89</v>
      </c>
      <c r="D159" s="415"/>
      <c r="E159" s="416">
        <f>+COUNTIF('Location Summary'!$D$4:$D$616,'Visual Chart'!C159)</f>
        <v>1</v>
      </c>
      <c r="F159" s="417"/>
      <c r="G159" s="381">
        <f>+COUNTIFS('Location Summary'!$D$4:$D$616,'Visual Chart'!C159,'Location Summary'!$K$4:$K$616,"Completed")</f>
        <v>1</v>
      </c>
      <c r="H159" s="380"/>
      <c r="I159" s="96">
        <f t="shared" si="8"/>
        <v>0</v>
      </c>
      <c r="J159" s="379">
        <f>+COUNTIFS('Location Summary'!$D$4:$D$616,'Visual Chart'!C159,'Location Summary'!$M$4:$M$616,"Completed")</f>
        <v>1</v>
      </c>
      <c r="K159" s="380"/>
      <c r="L159" s="379">
        <f t="shared" si="9"/>
        <v>0</v>
      </c>
      <c r="M159" s="380"/>
    </row>
    <row r="160" spans="3:28" x14ac:dyDescent="0.2">
      <c r="C160" s="414" t="s">
        <v>109</v>
      </c>
      <c r="D160" s="415"/>
      <c r="E160" s="416">
        <f>+COUNTIF('Location Summary'!$D$4:$D$616,'Visual Chart'!C160)</f>
        <v>2</v>
      </c>
      <c r="F160" s="417"/>
      <c r="G160" s="381">
        <f>+COUNTIFS('Location Summary'!$D$4:$D$616,'Visual Chart'!C160,'Location Summary'!$K$4:$K$616,"Completed")</f>
        <v>2</v>
      </c>
      <c r="H160" s="380"/>
      <c r="I160" s="96">
        <f t="shared" si="8"/>
        <v>0</v>
      </c>
      <c r="J160" s="379">
        <f>+COUNTIFS('Location Summary'!$D$4:$D$616,'Visual Chart'!C160,'Location Summary'!$M$4:$M$616,"Completed")</f>
        <v>2</v>
      </c>
      <c r="K160" s="380"/>
      <c r="L160" s="379">
        <f t="shared" si="9"/>
        <v>0</v>
      </c>
      <c r="M160" s="380"/>
    </row>
    <row r="161" spans="3:41" x14ac:dyDescent="0.2">
      <c r="C161" s="414" t="s">
        <v>107</v>
      </c>
      <c r="D161" s="415"/>
      <c r="E161" s="416">
        <f>+COUNTIF('Location Summary'!$D$4:$D$616,'Visual Chart'!C161)</f>
        <v>1</v>
      </c>
      <c r="F161" s="417"/>
      <c r="G161" s="381">
        <f>+COUNTIFS('Location Summary'!$D$4:$D$616,'Visual Chart'!C161,'Location Summary'!$K$4:$K$616,"Completed")</f>
        <v>1</v>
      </c>
      <c r="H161" s="380"/>
      <c r="I161" s="96">
        <f t="shared" si="8"/>
        <v>0</v>
      </c>
      <c r="J161" s="379">
        <f>+COUNTIFS('Location Summary'!$D$4:$D$616,'Visual Chart'!C161,'Location Summary'!$M$4:$M$616,"Completed")</f>
        <v>0</v>
      </c>
      <c r="K161" s="380"/>
      <c r="L161" s="379">
        <f t="shared" si="9"/>
        <v>1</v>
      </c>
      <c r="M161" s="380"/>
    </row>
    <row r="162" spans="3:41" x14ac:dyDescent="0.2">
      <c r="C162" s="414" t="s">
        <v>87</v>
      </c>
      <c r="D162" s="415"/>
      <c r="E162" s="416">
        <f>+COUNTIF('Location Summary'!$D$4:$D$616,'Visual Chart'!C162)</f>
        <v>3</v>
      </c>
      <c r="F162" s="417"/>
      <c r="G162" s="381">
        <f>+COUNTIFS('Location Summary'!$D$4:$D$616,'Visual Chart'!C162,'Location Summary'!$K$4:$K$616,"Completed")</f>
        <v>3</v>
      </c>
      <c r="H162" s="380"/>
      <c r="I162" s="96">
        <f t="shared" si="8"/>
        <v>0</v>
      </c>
      <c r="J162" s="379">
        <f>+COUNTIFS('Location Summary'!$D$4:$D$616,'Visual Chart'!C162,'Location Summary'!$M$4:$M$616,"Completed")</f>
        <v>0</v>
      </c>
      <c r="K162" s="380"/>
      <c r="L162" s="379">
        <f t="shared" si="9"/>
        <v>3</v>
      </c>
      <c r="M162" s="380"/>
    </row>
    <row r="163" spans="3:41" x14ac:dyDescent="0.2">
      <c r="C163" s="414" t="s">
        <v>112</v>
      </c>
      <c r="D163" s="415"/>
      <c r="E163" s="416">
        <f>+COUNTIF('Location Summary'!$D$4:$D$616,'Visual Chart'!C163)</f>
        <v>1</v>
      </c>
      <c r="F163" s="417"/>
      <c r="G163" s="381">
        <f>+COUNTIFS('Location Summary'!$D$4:$D$616,'Visual Chart'!C163,'Location Summary'!$K$4:$K$616,"Completed")</f>
        <v>1</v>
      </c>
      <c r="H163" s="380"/>
      <c r="I163" s="96">
        <f t="shared" si="8"/>
        <v>0</v>
      </c>
      <c r="J163" s="379">
        <f>+COUNTIFS('Location Summary'!$D$4:$D$616,'Visual Chart'!C163,'Location Summary'!$M$4:$M$616,"Completed")</f>
        <v>1</v>
      </c>
      <c r="K163" s="380"/>
      <c r="L163" s="379">
        <f t="shared" si="9"/>
        <v>0</v>
      </c>
      <c r="M163" s="380"/>
    </row>
    <row r="164" spans="3:41" x14ac:dyDescent="0.2">
      <c r="C164" s="460" t="s">
        <v>198</v>
      </c>
      <c r="D164" s="461"/>
      <c r="E164" s="453">
        <f>+COUNTIF('Location Summary'!$D$4:$D$616,'Visual Chart'!C164)</f>
        <v>2</v>
      </c>
      <c r="F164" s="454"/>
      <c r="G164" s="455">
        <f>+COUNTIFS('Location Summary'!$D$4:$D$616,'Visual Chart'!C164,'Location Summary'!$K$4:$K$616,"Completed")</f>
        <v>2</v>
      </c>
      <c r="H164" s="456"/>
      <c r="I164" s="181">
        <f t="shared" si="8"/>
        <v>0</v>
      </c>
      <c r="J164" s="457">
        <f>+COUNTIFS('Location Summary'!$D$4:$D$616,'Visual Chart'!C164,'Location Summary'!$M$4:$M$616,"Completed")</f>
        <v>1</v>
      </c>
      <c r="K164" s="456"/>
      <c r="L164" s="458">
        <f t="shared" si="9"/>
        <v>1</v>
      </c>
      <c r="M164" s="459"/>
      <c r="AO164" s="114"/>
    </row>
    <row r="165" spans="3:41" s="52" customFormat="1" x14ac:dyDescent="0.2">
      <c r="C165" s="449" t="s">
        <v>49</v>
      </c>
      <c r="D165" s="450"/>
      <c r="E165" s="449">
        <f>SUM(E135:E164)</f>
        <v>306</v>
      </c>
      <c r="F165" s="450"/>
      <c r="G165" s="451">
        <f>SUM(G135:G164)</f>
        <v>306</v>
      </c>
      <c r="H165" s="452"/>
      <c r="I165" s="97">
        <f>SUM(I135:I164)</f>
        <v>0</v>
      </c>
      <c r="J165" s="451">
        <f>SUM(J135:J164)</f>
        <v>270</v>
      </c>
      <c r="K165" s="452"/>
      <c r="L165" s="451">
        <f>SUM(L135:L164)</f>
        <v>36</v>
      </c>
      <c r="M165" s="452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Q59:W59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6"/>
  <sheetViews>
    <sheetView showGridLines="0" topLeftCell="A269" workbookViewId="0">
      <selection activeCell="J282" sqref="J282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77" t="str">
        <f>[79]Earthing!A1</f>
        <v>KEC International Limited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</row>
    <row r="2" spans="1:12" ht="15.75" x14ac:dyDescent="0.25">
      <c r="A2" s="477" t="str">
        <f>[79]Earthing!A2</f>
        <v xml:space="preserve"> TA413 : 765 KV D/C Bikaner III - Neemrana II TL02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07">
        <f>SUBTOTAL(9,H5:H261)</f>
        <v>11483.700358999988</v>
      </c>
      <c r="I3" s="307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6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09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09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0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09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0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09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5">
        <v>64.884298000000001</v>
      </c>
      <c r="I270" s="345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09" t="s">
        <v>81</v>
      </c>
      <c r="D271" s="221" t="str">
        <f>IFERROR(VLOOKUP(C271,[81]Foundation!$C$5:$D$551,2,0),"")</f>
        <v>DA+6</v>
      </c>
      <c r="E271" s="212">
        <v>45967</v>
      </c>
      <c r="F271" s="366">
        <v>45974</v>
      </c>
      <c r="G271" s="232" t="s">
        <v>607</v>
      </c>
      <c r="H271" s="214">
        <v>43.804423999999997</v>
      </c>
      <c r="I271" s="229">
        <v>4.0811880970015997</v>
      </c>
      <c r="J271" s="310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66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21">
        <f t="shared" si="5"/>
        <v>269</v>
      </c>
      <c r="B273" s="221">
        <v>12</v>
      </c>
      <c r="C273" s="228" t="s">
        <v>187</v>
      </c>
      <c r="D273" s="221" t="str">
        <f>IFERROR(VLOOKUP(C273,[81]Foundation!$C$5:$D$551,2,0),"")</f>
        <v>DA+0</v>
      </c>
      <c r="E273" s="212">
        <v>45971</v>
      </c>
      <c r="F273" s="212">
        <v>45976</v>
      </c>
      <c r="G273" s="213" t="s">
        <v>582</v>
      </c>
      <c r="H273" s="214">
        <v>37.931087999999995</v>
      </c>
      <c r="I273" s="229">
        <v>3.5339787792191997</v>
      </c>
      <c r="J273" s="213" t="s">
        <v>615</v>
      </c>
      <c r="K273" s="230" t="s">
        <v>126</v>
      </c>
      <c r="L273" s="222" t="s">
        <v>572</v>
      </c>
    </row>
    <row r="274" spans="1:12" s="223" customFormat="1" x14ac:dyDescent="0.25">
      <c r="A274" s="221">
        <f t="shared" si="5"/>
        <v>270</v>
      </c>
      <c r="B274" s="221">
        <v>13</v>
      </c>
      <c r="C274" s="228" t="s">
        <v>59</v>
      </c>
      <c r="D274" s="221" t="str">
        <f>IFERROR(VLOOKUP(C274,[81]Foundation!$C$5:$D$551,2,0),"")</f>
        <v>DA+1.5</v>
      </c>
      <c r="E274" s="212">
        <v>45957</v>
      </c>
      <c r="F274" s="212">
        <v>45976</v>
      </c>
      <c r="G274" s="213" t="s">
        <v>600</v>
      </c>
      <c r="H274" s="214">
        <v>37.138323999999997</v>
      </c>
      <c r="I274" s="229">
        <v>3.4601182257615997</v>
      </c>
      <c r="J274" s="213" t="s">
        <v>642</v>
      </c>
      <c r="K274" s="230" t="s">
        <v>126</v>
      </c>
      <c r="L274" s="222"/>
    </row>
    <row r="275" spans="1:12" s="223" customFormat="1" x14ac:dyDescent="0.25">
      <c r="A275" s="256">
        <f t="shared" si="5"/>
        <v>271</v>
      </c>
      <c r="B275" s="256"/>
      <c r="C275" s="257" t="s">
        <v>26</v>
      </c>
      <c r="D275" s="256" t="s">
        <v>87</v>
      </c>
      <c r="E275" s="258">
        <v>45942</v>
      </c>
      <c r="F275" s="258"/>
      <c r="G275" s="259" t="s">
        <v>586</v>
      </c>
      <c r="H275" s="260">
        <v>124.94995199999998</v>
      </c>
      <c r="I275" s="261">
        <v>11.641387107916797</v>
      </c>
      <c r="J275" s="259" t="s">
        <v>558</v>
      </c>
      <c r="K275" s="262" t="s">
        <v>151</v>
      </c>
      <c r="L275" s="308"/>
    </row>
    <row r="276" spans="1:12" s="223" customFormat="1" x14ac:dyDescent="0.25">
      <c r="A276" s="256">
        <f t="shared" si="5"/>
        <v>272</v>
      </c>
      <c r="B276" s="256"/>
      <c r="C276" s="257" t="s">
        <v>429</v>
      </c>
      <c r="D276" s="256" t="s">
        <v>48</v>
      </c>
      <c r="E276" s="258">
        <v>45953</v>
      </c>
      <c r="F276" s="258"/>
      <c r="G276" s="259" t="s">
        <v>585</v>
      </c>
      <c r="H276" s="260">
        <v>43.804423999999997</v>
      </c>
      <c r="I276" s="261">
        <v>4.0811880970015997</v>
      </c>
      <c r="J276" s="259" t="s">
        <v>558</v>
      </c>
      <c r="K276" s="262" t="s">
        <v>509</v>
      </c>
      <c r="L276" s="308" t="s">
        <v>632</v>
      </c>
    </row>
    <row r="277" spans="1:12" s="223" customFormat="1" x14ac:dyDescent="0.25">
      <c r="A277" s="256">
        <f t="shared" si="5"/>
        <v>273</v>
      </c>
      <c r="B277" s="256"/>
      <c r="C277" s="257" t="s">
        <v>82</v>
      </c>
      <c r="D277" s="256" t="s">
        <v>48</v>
      </c>
      <c r="E277" s="258">
        <v>45953</v>
      </c>
      <c r="F277" s="258"/>
      <c r="G277" s="259" t="s">
        <v>597</v>
      </c>
      <c r="H277" s="260">
        <v>43.804423999999997</v>
      </c>
      <c r="I277" s="261">
        <v>4.0811880970015997</v>
      </c>
      <c r="J277" s="259" t="s">
        <v>622</v>
      </c>
      <c r="K277" s="262" t="s">
        <v>509</v>
      </c>
      <c r="L277" s="308" t="s">
        <v>568</v>
      </c>
    </row>
    <row r="278" spans="1:12" s="223" customFormat="1" x14ac:dyDescent="0.25">
      <c r="A278" s="256">
        <f t="shared" si="5"/>
        <v>274</v>
      </c>
      <c r="B278" s="256"/>
      <c r="C278" s="257" t="s">
        <v>47</v>
      </c>
      <c r="D278" s="256" t="str">
        <f>IFERROR(VLOOKUP(C278,[81]Foundation!$C$5:$D$551,2,0),"")</f>
        <v>DB1+0</v>
      </c>
      <c r="E278" s="258">
        <v>45957</v>
      </c>
      <c r="F278" s="258"/>
      <c r="G278" s="259" t="s">
        <v>602</v>
      </c>
      <c r="H278" s="260">
        <v>43.804423999999997</v>
      </c>
      <c r="I278" s="261">
        <v>4.0811880970015997</v>
      </c>
      <c r="J278" s="259" t="s">
        <v>627</v>
      </c>
      <c r="K278" s="262" t="s">
        <v>509</v>
      </c>
      <c r="L278" s="308"/>
    </row>
    <row r="279" spans="1:12" s="223" customFormat="1" x14ac:dyDescent="0.25">
      <c r="A279" s="256">
        <f t="shared" si="5"/>
        <v>275</v>
      </c>
      <c r="B279" s="256"/>
      <c r="C279" s="257" t="s">
        <v>83</v>
      </c>
      <c r="D279" s="256" t="str">
        <f>IFERROR(VLOOKUP(C279,[81]Foundation!$C$5:$D$551,2,0),"")</f>
        <v>DA+0</v>
      </c>
      <c r="E279" s="258">
        <v>45960</v>
      </c>
      <c r="F279" s="258"/>
      <c r="G279" s="259" t="s">
        <v>620</v>
      </c>
      <c r="H279" s="260">
        <v>36.159755999999994</v>
      </c>
      <c r="I279" s="261">
        <v>3.3689466109103994</v>
      </c>
      <c r="J279" s="259" t="s">
        <v>640</v>
      </c>
      <c r="K279" s="262" t="s">
        <v>151</v>
      </c>
      <c r="L279" s="308"/>
    </row>
    <row r="280" spans="1:12" s="223" customFormat="1" x14ac:dyDescent="0.25">
      <c r="A280" s="256">
        <f>A279+1</f>
        <v>276</v>
      </c>
      <c r="B280" s="256"/>
      <c r="C280" s="257" t="s">
        <v>29</v>
      </c>
      <c r="D280" s="256" t="str">
        <f>IFERROR(VLOOKUP(C280,[81]Foundation!$C$5:$D$551,2,0),"")</f>
        <v>DD60+35</v>
      </c>
      <c r="E280" s="258">
        <v>45969</v>
      </c>
      <c r="F280" s="258"/>
      <c r="G280" s="259" t="s">
        <v>609</v>
      </c>
      <c r="H280" s="260">
        <v>173.560912</v>
      </c>
      <c r="I280" s="261">
        <v>16.170392473580801</v>
      </c>
      <c r="J280" s="259" t="s">
        <v>606</v>
      </c>
      <c r="K280" s="262" t="s">
        <v>151</v>
      </c>
      <c r="L280" s="308"/>
    </row>
    <row r="281" spans="1:12" s="223" customFormat="1" x14ac:dyDescent="0.25">
      <c r="A281" s="256">
        <f t="shared" si="5"/>
        <v>277</v>
      </c>
      <c r="B281" s="256"/>
      <c r="C281" s="257" t="s">
        <v>27</v>
      </c>
      <c r="D281" s="256" t="str">
        <f>IFERROR(VLOOKUP(C281,[81]Foundation!$C$5:$D$551,2,0),"")</f>
        <v>DD60+18</v>
      </c>
      <c r="E281" s="258">
        <v>45973</v>
      </c>
      <c r="F281" s="258"/>
      <c r="G281" s="259" t="s">
        <v>595</v>
      </c>
      <c r="H281" s="260">
        <v>43.804423999999997</v>
      </c>
      <c r="I281" s="261">
        <v>4.0811880970015997</v>
      </c>
      <c r="J281" s="259" t="s">
        <v>627</v>
      </c>
      <c r="K281" s="262" t="s">
        <v>151</v>
      </c>
      <c r="L281" s="308" t="s">
        <v>628</v>
      </c>
    </row>
    <row r="282" spans="1:12" x14ac:dyDescent="0.25">
      <c r="A282" s="256">
        <f t="shared" si="5"/>
        <v>278</v>
      </c>
      <c r="B282" s="266"/>
      <c r="C282" s="267" t="s">
        <v>136</v>
      </c>
      <c r="D282" s="256" t="str">
        <f>IFERROR(VLOOKUP(C282,[81]Foundation!$C$5:$D$551,2,0),"")</f>
        <v>DD45+0</v>
      </c>
      <c r="E282" s="258">
        <v>45974</v>
      </c>
      <c r="F282" s="266"/>
      <c r="G282" s="268" t="s">
        <v>610</v>
      </c>
      <c r="H282" s="269">
        <v>73.244547999999995</v>
      </c>
      <c r="I282" s="364">
        <v>6.8240773458832003</v>
      </c>
      <c r="J282" s="268" t="s">
        <v>583</v>
      </c>
      <c r="K282" s="262" t="s">
        <v>151</v>
      </c>
      <c r="L282" s="306" t="s">
        <v>629</v>
      </c>
    </row>
    <row r="283" spans="1:12" x14ac:dyDescent="0.25">
      <c r="A283" s="256">
        <f t="shared" si="5"/>
        <v>279</v>
      </c>
      <c r="B283" s="266"/>
      <c r="C283" s="267" t="s">
        <v>83</v>
      </c>
      <c r="D283" s="256" t="str">
        <f>IFERROR(VLOOKUP(C283,[81]Foundation!$C$5:$D$551,2,0),"")</f>
        <v>DA+0</v>
      </c>
      <c r="E283" s="258">
        <v>45974</v>
      </c>
      <c r="F283" s="266"/>
      <c r="G283" s="268" t="s">
        <v>598</v>
      </c>
      <c r="H283" s="269">
        <v>36.159755999999994</v>
      </c>
      <c r="I283" s="364">
        <v>3.3689466109103994</v>
      </c>
      <c r="J283" s="268" t="s">
        <v>624</v>
      </c>
      <c r="K283" s="262" t="s">
        <v>151</v>
      </c>
      <c r="L283" s="306" t="s">
        <v>569</v>
      </c>
    </row>
    <row r="284" spans="1:12" x14ac:dyDescent="0.25">
      <c r="A284" s="256">
        <f t="shared" si="5"/>
        <v>280</v>
      </c>
      <c r="B284" s="266"/>
      <c r="C284" s="267" t="s">
        <v>63</v>
      </c>
      <c r="D284" s="256" t="str">
        <f>IFERROR(VLOOKUP(C284,[81]Foundation!$C$5:$D$551,2,0),"")</f>
        <v>DA-3</v>
      </c>
      <c r="E284" s="258">
        <v>45974</v>
      </c>
      <c r="F284" s="266"/>
      <c r="G284" s="268" t="s">
        <v>592</v>
      </c>
      <c r="H284" s="269">
        <v>34.789810000000003</v>
      </c>
      <c r="I284" s="364">
        <v>3.2413109340040003</v>
      </c>
      <c r="J284" s="268" t="s">
        <v>566</v>
      </c>
      <c r="K284" s="262" t="s">
        <v>151</v>
      </c>
      <c r="L284" s="306" t="s">
        <v>631</v>
      </c>
    </row>
    <row r="285" spans="1:12" x14ac:dyDescent="0.25">
      <c r="A285" s="256">
        <f t="shared" si="5"/>
        <v>281</v>
      </c>
      <c r="B285" s="266"/>
      <c r="C285" s="267" t="s">
        <v>190</v>
      </c>
      <c r="D285" s="256" t="str">
        <f>IFERROR(VLOOKUP(C285,[81]Foundation!$C$5:$D$551,2,0),"")</f>
        <v>DA-1.5</v>
      </c>
      <c r="E285" s="258">
        <v>45977</v>
      </c>
      <c r="F285" s="266"/>
      <c r="G285" s="268" t="s">
        <v>582</v>
      </c>
      <c r="H285" s="269">
        <v>35.601761999999994</v>
      </c>
      <c r="I285" s="364">
        <v>3.3169592027207995</v>
      </c>
      <c r="J285" s="268" t="s">
        <v>615</v>
      </c>
      <c r="K285" s="262" t="s">
        <v>151</v>
      </c>
      <c r="L285" s="306"/>
    </row>
    <row r="286" spans="1:12" x14ac:dyDescent="0.25">
      <c r="A286" s="256">
        <f t="shared" si="5"/>
        <v>282</v>
      </c>
      <c r="B286" s="266"/>
      <c r="C286" s="267" t="s">
        <v>13</v>
      </c>
      <c r="D286" s="256" t="str">
        <f>IFERROR(VLOOKUP(C286,[81]Foundation!$C$5:$D$551,2,0),"")</f>
        <v>DC1+3</v>
      </c>
      <c r="E286" s="258">
        <v>45977</v>
      </c>
      <c r="F286" s="266"/>
      <c r="G286" s="268" t="s">
        <v>600</v>
      </c>
      <c r="H286" s="269">
        <v>37.138323999999997</v>
      </c>
      <c r="I286" s="364">
        <v>3.4601182257615997</v>
      </c>
      <c r="J286" s="268" t="s">
        <v>642</v>
      </c>
      <c r="K286" s="262" t="s">
        <v>151</v>
      </c>
      <c r="L286" s="306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81">
    <cfRule type="duplicateValues" dxfId="32" priority="1329"/>
  </conditionalFormatting>
  <conditionalFormatting sqref="C275:C277 C267 C245:C256 C258:C260 C265">
    <cfRule type="duplicateValues" dxfId="31" priority="1319"/>
  </conditionalFormatting>
  <conditionalFormatting sqref="C278:C281 C272:C274 C261:C262 C257 C268:C269">
    <cfRule type="duplicateValues" dxfId="30" priority="1313"/>
  </conditionalFormatting>
  <conditionalFormatting sqref="C282:C1048576 C270:C271 C266 C263:C264 C1:C236">
    <cfRule type="duplicateValues" dxfId="29" priority="130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selection activeCell="H1" sqref="H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3" customWidth="1"/>
    <col min="9" max="9" width="15.140625" style="343" bestFit="1" customWidth="1"/>
    <col min="10" max="10" width="13.42578125" bestFit="1" customWidth="1"/>
    <col min="11" max="11" width="14.140625" bestFit="1" customWidth="1"/>
    <col min="12" max="12" width="16.7109375" style="34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0.28515625" bestFit="1" customWidth="1"/>
  </cols>
  <sheetData>
    <row r="1" spans="1:17" ht="15.75" x14ac:dyDescent="0.25">
      <c r="A1" s="358" t="s">
        <v>677</v>
      </c>
      <c r="B1" s="358"/>
      <c r="C1" s="358"/>
      <c r="D1" s="358">
        <v>37</v>
      </c>
      <c r="E1" s="313"/>
      <c r="F1" s="313"/>
      <c r="G1" s="313"/>
      <c r="H1" s="313"/>
      <c r="I1" s="313"/>
      <c r="J1" s="313"/>
      <c r="K1" s="313"/>
      <c r="L1" s="313"/>
      <c r="M1" s="315"/>
    </row>
    <row r="2" spans="1:17" ht="16.5" thickBot="1" x14ac:dyDescent="0.3">
      <c r="A2" s="359" t="s">
        <v>730</v>
      </c>
      <c r="B2" s="359"/>
      <c r="C2" s="359"/>
      <c r="D2" s="358">
        <v>23</v>
      </c>
      <c r="E2" s="314"/>
      <c r="F2" s="314"/>
      <c r="G2" s="316"/>
      <c r="H2" s="317"/>
      <c r="I2" s="317"/>
      <c r="J2" s="316"/>
      <c r="K2" s="314"/>
      <c r="L2" s="317"/>
      <c r="M2" s="316"/>
    </row>
    <row r="3" spans="1:17" ht="45.75" customHeight="1" thickBot="1" x14ac:dyDescent="0.3">
      <c r="A3" s="318" t="s">
        <v>678</v>
      </c>
      <c r="B3" s="319" t="s">
        <v>679</v>
      </c>
      <c r="C3" s="319" t="s">
        <v>680</v>
      </c>
      <c r="D3" s="319" t="s">
        <v>681</v>
      </c>
      <c r="E3" s="320" t="s">
        <v>682</v>
      </c>
      <c r="F3" s="320" t="s">
        <v>732</v>
      </c>
      <c r="G3" s="321" t="s">
        <v>683</v>
      </c>
      <c r="H3" s="320" t="s">
        <v>684</v>
      </c>
      <c r="I3" s="320" t="s">
        <v>685</v>
      </c>
      <c r="J3" s="319" t="s">
        <v>686</v>
      </c>
      <c r="K3" s="320" t="s">
        <v>687</v>
      </c>
      <c r="L3" s="320" t="s">
        <v>688</v>
      </c>
      <c r="M3" s="319" t="s">
        <v>689</v>
      </c>
      <c r="N3" s="319" t="s">
        <v>552</v>
      </c>
      <c r="O3" s="319" t="s">
        <v>690</v>
      </c>
      <c r="P3" s="319" t="s">
        <v>691</v>
      </c>
      <c r="Q3" s="322" t="s">
        <v>1</v>
      </c>
    </row>
    <row r="4" spans="1:17" x14ac:dyDescent="0.25">
      <c r="A4" s="323">
        <v>1</v>
      </c>
      <c r="B4" s="323" t="s">
        <v>67</v>
      </c>
      <c r="C4" s="324" t="s">
        <v>40</v>
      </c>
      <c r="D4" s="351">
        <v>4898.5879999999997</v>
      </c>
      <c r="E4" s="347" t="s">
        <v>694</v>
      </c>
      <c r="F4" s="362">
        <v>13</v>
      </c>
      <c r="G4" s="326" t="s">
        <v>693</v>
      </c>
      <c r="H4" s="327">
        <v>45709</v>
      </c>
      <c r="I4" s="327">
        <v>45714</v>
      </c>
      <c r="J4" s="325">
        <f t="shared" ref="J4:J38" si="0">D4</f>
        <v>4898.5879999999997</v>
      </c>
      <c r="K4" s="327">
        <f>I4+1</f>
        <v>45715</v>
      </c>
      <c r="L4" s="327">
        <v>45720</v>
      </c>
      <c r="M4" s="328">
        <f t="shared" ref="M4:M11" si="1">D4</f>
        <v>4898.5879999999997</v>
      </c>
      <c r="N4" s="329" t="s">
        <v>126</v>
      </c>
      <c r="O4" s="344" t="s">
        <v>696</v>
      </c>
      <c r="P4" s="323"/>
      <c r="Q4" s="323"/>
    </row>
    <row r="5" spans="1:17" x14ac:dyDescent="0.25">
      <c r="A5" s="330">
        <f>A4+1</f>
        <v>2</v>
      </c>
      <c r="B5" s="330" t="s">
        <v>403</v>
      </c>
      <c r="C5" s="233" t="s">
        <v>41</v>
      </c>
      <c r="D5" s="345">
        <v>2583.5889999999999</v>
      </c>
      <c r="E5" s="323" t="s">
        <v>694</v>
      </c>
      <c r="F5" s="323">
        <v>7</v>
      </c>
      <c r="G5" s="332" t="s">
        <v>693</v>
      </c>
      <c r="H5" s="333">
        <v>45733</v>
      </c>
      <c r="I5" s="333">
        <v>45736</v>
      </c>
      <c r="J5" s="331">
        <f t="shared" si="0"/>
        <v>2583.5889999999999</v>
      </c>
      <c r="K5" s="327">
        <f t="shared" ref="K5:K11" si="2">I5+1</f>
        <v>45737</v>
      </c>
      <c r="L5" s="333">
        <v>45763</v>
      </c>
      <c r="M5" s="334">
        <f t="shared" si="1"/>
        <v>2583.5889999999999</v>
      </c>
      <c r="N5" s="335" t="s">
        <v>126</v>
      </c>
      <c r="O5" s="330" t="s">
        <v>696</v>
      </c>
      <c r="P5" s="330"/>
      <c r="Q5" s="330"/>
    </row>
    <row r="6" spans="1:17" x14ac:dyDescent="0.25">
      <c r="A6" s="330">
        <f t="shared" ref="A6:A63" si="3">A5+1</f>
        <v>3</v>
      </c>
      <c r="B6" s="330" t="s">
        <v>41</v>
      </c>
      <c r="C6" s="233" t="s">
        <v>42</v>
      </c>
      <c r="D6" s="345">
        <v>4163.6769999999997</v>
      </c>
      <c r="E6" s="323" t="s">
        <v>694</v>
      </c>
      <c r="F6" s="323">
        <v>11</v>
      </c>
      <c r="G6" s="332" t="s">
        <v>693</v>
      </c>
      <c r="H6" s="333">
        <v>45745</v>
      </c>
      <c r="I6" s="333">
        <v>45752</v>
      </c>
      <c r="J6" s="331">
        <f t="shared" si="0"/>
        <v>4163.6769999999997</v>
      </c>
      <c r="K6" s="327">
        <f t="shared" si="2"/>
        <v>45753</v>
      </c>
      <c r="L6" s="333">
        <v>45763</v>
      </c>
      <c r="M6" s="334">
        <f t="shared" si="1"/>
        <v>4163.6769999999997</v>
      </c>
      <c r="N6" s="335" t="s">
        <v>126</v>
      </c>
      <c r="O6" s="233" t="s">
        <v>696</v>
      </c>
      <c r="P6" s="330"/>
      <c r="Q6" s="330"/>
    </row>
    <row r="7" spans="1:17" x14ac:dyDescent="0.25">
      <c r="A7" s="330">
        <f t="shared" si="3"/>
        <v>4</v>
      </c>
      <c r="B7" s="330" t="str">
        <f>C6</f>
        <v>39/0</v>
      </c>
      <c r="C7" s="233" t="s">
        <v>43</v>
      </c>
      <c r="D7" s="345">
        <v>4716.8109999999997</v>
      </c>
      <c r="E7" s="323" t="s">
        <v>694</v>
      </c>
      <c r="F7" s="323">
        <v>12</v>
      </c>
      <c r="G7" s="332" t="s">
        <v>693</v>
      </c>
      <c r="H7" s="333">
        <v>45772</v>
      </c>
      <c r="I7" s="333">
        <v>45776</v>
      </c>
      <c r="J7" s="331">
        <f t="shared" si="0"/>
        <v>4716.8109999999997</v>
      </c>
      <c r="K7" s="327">
        <f t="shared" si="2"/>
        <v>45777</v>
      </c>
      <c r="L7" s="333">
        <v>45777</v>
      </c>
      <c r="M7" s="334">
        <f t="shared" si="1"/>
        <v>4716.8109999999997</v>
      </c>
      <c r="N7" s="335" t="s">
        <v>126</v>
      </c>
      <c r="O7" s="330" t="s">
        <v>696</v>
      </c>
      <c r="P7" s="330"/>
      <c r="Q7" s="330"/>
    </row>
    <row r="8" spans="1:17" x14ac:dyDescent="0.25">
      <c r="A8" s="330">
        <f t="shared" si="3"/>
        <v>5</v>
      </c>
      <c r="B8" s="330" t="s">
        <v>132</v>
      </c>
      <c r="C8" s="233" t="s">
        <v>251</v>
      </c>
      <c r="D8" s="345">
        <v>2699.2840000000001</v>
      </c>
      <c r="E8" s="323" t="s">
        <v>694</v>
      </c>
      <c r="F8" s="323">
        <v>7</v>
      </c>
      <c r="G8" s="332" t="s">
        <v>693</v>
      </c>
      <c r="H8" s="333">
        <v>45896</v>
      </c>
      <c r="I8" s="333">
        <v>45904</v>
      </c>
      <c r="J8" s="331">
        <f t="shared" si="0"/>
        <v>2699.2840000000001</v>
      </c>
      <c r="K8" s="327">
        <f t="shared" si="2"/>
        <v>45905</v>
      </c>
      <c r="L8" s="333">
        <v>45918</v>
      </c>
      <c r="M8" s="334">
        <f t="shared" si="1"/>
        <v>2699.2840000000001</v>
      </c>
      <c r="N8" s="335" t="s">
        <v>126</v>
      </c>
      <c r="O8" s="233" t="s">
        <v>697</v>
      </c>
      <c r="P8" s="330"/>
      <c r="Q8" s="330"/>
    </row>
    <row r="9" spans="1:17" x14ac:dyDescent="0.25">
      <c r="A9" s="330">
        <f t="shared" si="3"/>
        <v>6</v>
      </c>
      <c r="B9" s="330" t="str">
        <f>C8</f>
        <v>7A/0</v>
      </c>
      <c r="C9" s="233" t="s">
        <v>133</v>
      </c>
      <c r="D9" s="346">
        <v>2434.77</v>
      </c>
      <c r="E9" s="323" t="s">
        <v>694</v>
      </c>
      <c r="F9" s="323">
        <v>6</v>
      </c>
      <c r="G9" s="332" t="s">
        <v>693</v>
      </c>
      <c r="H9" s="333">
        <v>45912</v>
      </c>
      <c r="I9" s="333">
        <v>45916</v>
      </c>
      <c r="J9" s="331">
        <f t="shared" si="0"/>
        <v>2434.77</v>
      </c>
      <c r="K9" s="327">
        <f t="shared" si="2"/>
        <v>45917</v>
      </c>
      <c r="L9" s="333">
        <v>45925</v>
      </c>
      <c r="M9" s="334">
        <f t="shared" si="1"/>
        <v>2434.77</v>
      </c>
      <c r="N9" s="335" t="s">
        <v>126</v>
      </c>
      <c r="O9" s="233" t="s">
        <v>697</v>
      </c>
      <c r="P9" s="330"/>
      <c r="Q9" s="330"/>
    </row>
    <row r="10" spans="1:17" x14ac:dyDescent="0.25">
      <c r="A10" s="330">
        <f t="shared" si="3"/>
        <v>7</v>
      </c>
      <c r="B10" s="330" t="str">
        <f>C9</f>
        <v>8/0</v>
      </c>
      <c r="C10" s="233" t="s">
        <v>246</v>
      </c>
      <c r="D10" s="346">
        <v>4455</v>
      </c>
      <c r="E10" s="323" t="s">
        <v>694</v>
      </c>
      <c r="F10" s="323">
        <v>12</v>
      </c>
      <c r="G10" s="332" t="s">
        <v>693</v>
      </c>
      <c r="H10" s="333">
        <v>45935</v>
      </c>
      <c r="I10" s="333">
        <v>45945</v>
      </c>
      <c r="J10" s="331">
        <f t="shared" si="0"/>
        <v>4455</v>
      </c>
      <c r="K10" s="327">
        <f t="shared" si="2"/>
        <v>45946</v>
      </c>
      <c r="L10" s="333">
        <v>45952</v>
      </c>
      <c r="M10" s="334">
        <f t="shared" si="1"/>
        <v>4455</v>
      </c>
      <c r="N10" s="335" t="s">
        <v>126</v>
      </c>
      <c r="O10" s="233" t="s">
        <v>697</v>
      </c>
      <c r="P10" s="330"/>
      <c r="Q10" s="330"/>
    </row>
    <row r="11" spans="1:17" x14ac:dyDescent="0.25">
      <c r="A11" s="330">
        <f t="shared" si="3"/>
        <v>8</v>
      </c>
      <c r="B11" s="330" t="str">
        <f>C10</f>
        <v>8A/0</v>
      </c>
      <c r="C11" s="233" t="s">
        <v>134</v>
      </c>
      <c r="D11" s="346">
        <v>466.62900000000002</v>
      </c>
      <c r="E11" s="323" t="s">
        <v>692</v>
      </c>
      <c r="F11" s="323">
        <v>1</v>
      </c>
      <c r="G11" s="332" t="s">
        <v>693</v>
      </c>
      <c r="H11" s="333">
        <v>45933</v>
      </c>
      <c r="I11" s="333">
        <v>45935</v>
      </c>
      <c r="J11" s="331">
        <f t="shared" si="0"/>
        <v>466.62900000000002</v>
      </c>
      <c r="K11" s="327">
        <f t="shared" si="2"/>
        <v>45936</v>
      </c>
      <c r="L11" s="333">
        <v>45957</v>
      </c>
      <c r="M11" s="334">
        <f t="shared" si="1"/>
        <v>466.62900000000002</v>
      </c>
      <c r="N11" s="335" t="s">
        <v>126</v>
      </c>
      <c r="O11" s="233" t="s">
        <v>697</v>
      </c>
      <c r="P11" s="330"/>
      <c r="Q11" s="330"/>
    </row>
    <row r="12" spans="1:17" x14ac:dyDescent="0.25">
      <c r="A12" s="266">
        <f t="shared" si="3"/>
        <v>9</v>
      </c>
      <c r="B12" s="266" t="s">
        <v>393</v>
      </c>
      <c r="C12" s="266" t="s">
        <v>129</v>
      </c>
      <c r="D12" s="269">
        <v>419.48</v>
      </c>
      <c r="E12" s="266" t="s">
        <v>692</v>
      </c>
      <c r="F12" s="266">
        <v>1</v>
      </c>
      <c r="G12" s="332" t="s">
        <v>693</v>
      </c>
      <c r="H12" s="363">
        <v>45966</v>
      </c>
      <c r="I12" s="363">
        <v>45970</v>
      </c>
      <c r="J12" s="269">
        <f>D12</f>
        <v>419.48</v>
      </c>
      <c r="K12" s="360"/>
      <c r="L12" s="360"/>
      <c r="M12" s="269"/>
      <c r="N12" s="266" t="s">
        <v>151</v>
      </c>
      <c r="O12" s="266" t="s">
        <v>697</v>
      </c>
      <c r="P12" s="266"/>
      <c r="Q12" s="266" t="s">
        <v>733</v>
      </c>
    </row>
    <row r="13" spans="1:17" x14ac:dyDescent="0.25">
      <c r="A13" s="266">
        <f t="shared" si="3"/>
        <v>10</v>
      </c>
      <c r="B13" s="266" t="s">
        <v>129</v>
      </c>
      <c r="C13" s="266" t="s">
        <v>132</v>
      </c>
      <c r="D13" s="269">
        <v>4901.2360000000008</v>
      </c>
      <c r="E13" s="266" t="s">
        <v>694</v>
      </c>
      <c r="F13" s="266">
        <v>13</v>
      </c>
      <c r="G13" s="332" t="s">
        <v>693</v>
      </c>
      <c r="H13" s="363">
        <v>45980</v>
      </c>
      <c r="I13" s="360"/>
      <c r="J13" s="269">
        <f>D13</f>
        <v>4901.2360000000008</v>
      </c>
      <c r="K13" s="360"/>
      <c r="L13" s="360"/>
      <c r="M13" s="269"/>
      <c r="N13" s="266" t="s">
        <v>151</v>
      </c>
      <c r="O13" s="266" t="s">
        <v>697</v>
      </c>
      <c r="P13" s="266"/>
      <c r="Q13" s="266" t="s">
        <v>739</v>
      </c>
    </row>
    <row r="14" spans="1:17" x14ac:dyDescent="0.25">
      <c r="A14" s="266">
        <f t="shared" si="3"/>
        <v>11</v>
      </c>
      <c r="B14" s="266" t="s">
        <v>10</v>
      </c>
      <c r="C14" s="266" t="s">
        <v>401</v>
      </c>
      <c r="D14" s="348">
        <v>3283.51</v>
      </c>
      <c r="E14" s="266" t="s">
        <v>694</v>
      </c>
      <c r="F14" s="266">
        <v>8</v>
      </c>
      <c r="G14" s="332" t="s">
        <v>693</v>
      </c>
      <c r="H14" s="360"/>
      <c r="I14" s="360"/>
      <c r="J14" s="269">
        <f>D14</f>
        <v>3283.51</v>
      </c>
      <c r="K14" s="360"/>
      <c r="L14" s="360"/>
      <c r="M14" s="269"/>
      <c r="N14" s="266" t="s">
        <v>151</v>
      </c>
      <c r="O14" s="266" t="s">
        <v>731</v>
      </c>
      <c r="P14" s="266"/>
      <c r="Q14" s="367" t="s">
        <v>735</v>
      </c>
    </row>
    <row r="15" spans="1:17" x14ac:dyDescent="0.25">
      <c r="A15" s="266">
        <f t="shared" si="3"/>
        <v>12</v>
      </c>
      <c r="B15" s="266" t="s">
        <v>401</v>
      </c>
      <c r="C15" s="266" t="s">
        <v>720</v>
      </c>
      <c r="D15" s="348">
        <v>840.43900000000008</v>
      </c>
      <c r="E15" s="266" t="s">
        <v>694</v>
      </c>
      <c r="F15" s="266">
        <v>2</v>
      </c>
      <c r="G15" s="332" t="s">
        <v>693</v>
      </c>
      <c r="H15" s="360"/>
      <c r="I15" s="360"/>
      <c r="J15" s="269">
        <f>D15</f>
        <v>840.43900000000008</v>
      </c>
      <c r="K15" s="360"/>
      <c r="L15" s="360"/>
      <c r="M15" s="269"/>
      <c r="N15" s="266" t="s">
        <v>151</v>
      </c>
      <c r="O15" s="266" t="s">
        <v>731</v>
      </c>
      <c r="P15" s="266"/>
      <c r="Q15" s="367" t="s">
        <v>736</v>
      </c>
    </row>
    <row r="16" spans="1:17" x14ac:dyDescent="0.25">
      <c r="A16" s="266">
        <f t="shared" si="3"/>
        <v>13</v>
      </c>
      <c r="B16" s="266" t="s">
        <v>36</v>
      </c>
      <c r="C16" s="266" t="s">
        <v>721</v>
      </c>
      <c r="D16" s="348">
        <v>4049.7639999999997</v>
      </c>
      <c r="E16" s="266" t="s">
        <v>694</v>
      </c>
      <c r="F16" s="266">
        <v>10</v>
      </c>
      <c r="G16" s="332" t="s">
        <v>693</v>
      </c>
      <c r="H16" s="361"/>
      <c r="I16" s="361"/>
      <c r="J16" s="269">
        <f>D16</f>
        <v>4049.7639999999997</v>
      </c>
      <c r="K16" s="361"/>
      <c r="L16" s="361"/>
      <c r="M16" s="269"/>
      <c r="N16" s="266" t="s">
        <v>151</v>
      </c>
      <c r="O16" s="266" t="s">
        <v>731</v>
      </c>
      <c r="P16" s="266"/>
      <c r="Q16" s="367" t="s">
        <v>734</v>
      </c>
    </row>
    <row r="17" spans="1:17" x14ac:dyDescent="0.25">
      <c r="A17" s="330">
        <f t="shared" si="3"/>
        <v>14</v>
      </c>
      <c r="B17" s="330" t="s">
        <v>729</v>
      </c>
      <c r="C17" s="233" t="s">
        <v>139</v>
      </c>
      <c r="D17" s="346">
        <v>150.01400000000001</v>
      </c>
      <c r="E17" s="323" t="s">
        <v>692</v>
      </c>
      <c r="F17" s="323">
        <v>1</v>
      </c>
      <c r="G17" s="342" t="s">
        <v>695</v>
      </c>
      <c r="H17" s="333"/>
      <c r="I17" s="333"/>
      <c r="J17" s="331">
        <f t="shared" si="0"/>
        <v>150.01400000000001</v>
      </c>
      <c r="K17" s="327"/>
      <c r="L17" s="333"/>
      <c r="M17" s="334"/>
      <c r="N17" s="335"/>
      <c r="O17" s="233"/>
      <c r="P17" s="330"/>
      <c r="Q17" s="330"/>
    </row>
    <row r="18" spans="1:17" x14ac:dyDescent="0.25">
      <c r="A18" s="330">
        <f t="shared" si="3"/>
        <v>15</v>
      </c>
      <c r="B18" s="330" t="s">
        <v>139</v>
      </c>
      <c r="C18" s="233" t="s">
        <v>478</v>
      </c>
      <c r="D18" s="345">
        <v>290.20999999999998</v>
      </c>
      <c r="E18" s="233" t="s">
        <v>692</v>
      </c>
      <c r="F18" s="233">
        <v>1</v>
      </c>
      <c r="G18" s="342" t="s">
        <v>695</v>
      </c>
      <c r="H18" s="333"/>
      <c r="I18" s="333"/>
      <c r="J18" s="331">
        <f t="shared" si="0"/>
        <v>290.20999999999998</v>
      </c>
      <c r="K18" s="333"/>
      <c r="L18" s="333"/>
      <c r="M18" s="334"/>
      <c r="N18" s="335"/>
      <c r="O18" s="336"/>
      <c r="P18" s="330"/>
      <c r="Q18" s="330"/>
    </row>
    <row r="19" spans="1:17" x14ac:dyDescent="0.25">
      <c r="A19" s="330">
        <f t="shared" si="3"/>
        <v>16</v>
      </c>
      <c r="B19" s="330" t="s">
        <v>698</v>
      </c>
      <c r="C19" s="330" t="s">
        <v>486</v>
      </c>
      <c r="D19" s="345">
        <v>2836.9920000000002</v>
      </c>
      <c r="E19" s="233" t="s">
        <v>694</v>
      </c>
      <c r="F19" s="233">
        <v>7</v>
      </c>
      <c r="G19" s="332" t="s">
        <v>693</v>
      </c>
      <c r="H19" s="333"/>
      <c r="I19" s="333"/>
      <c r="J19" s="331">
        <f t="shared" si="0"/>
        <v>2836.9920000000002</v>
      </c>
      <c r="K19" s="333"/>
      <c r="L19" s="333"/>
      <c r="M19" s="334"/>
      <c r="N19" s="335"/>
      <c r="O19" s="336"/>
      <c r="P19" s="330"/>
      <c r="Q19" s="330"/>
    </row>
    <row r="20" spans="1:17" x14ac:dyDescent="0.25">
      <c r="A20" s="330">
        <f t="shared" si="3"/>
        <v>17</v>
      </c>
      <c r="B20" s="330" t="s">
        <v>486</v>
      </c>
      <c r="C20" s="330" t="s">
        <v>493</v>
      </c>
      <c r="D20" s="345">
        <v>2691.4670000000001</v>
      </c>
      <c r="E20" s="233" t="s">
        <v>694</v>
      </c>
      <c r="F20" s="233">
        <v>7</v>
      </c>
      <c r="G20" s="332" t="s">
        <v>693</v>
      </c>
      <c r="H20" s="333"/>
      <c r="I20" s="333"/>
      <c r="J20" s="331">
        <f t="shared" si="0"/>
        <v>2691.4670000000001</v>
      </c>
      <c r="K20" s="333"/>
      <c r="L20" s="333"/>
      <c r="M20" s="334"/>
      <c r="N20" s="335"/>
      <c r="O20" s="336"/>
      <c r="P20" s="330"/>
      <c r="Q20" s="330"/>
    </row>
    <row r="21" spans="1:17" x14ac:dyDescent="0.25">
      <c r="A21" s="330">
        <f t="shared" si="3"/>
        <v>18</v>
      </c>
      <c r="B21" s="330" t="s">
        <v>493</v>
      </c>
      <c r="C21" s="330" t="s">
        <v>127</v>
      </c>
      <c r="D21" s="345">
        <v>1627.07</v>
      </c>
      <c r="E21" s="233" t="s">
        <v>694</v>
      </c>
      <c r="F21" s="233">
        <v>4</v>
      </c>
      <c r="G21" s="332" t="s">
        <v>693</v>
      </c>
      <c r="H21" s="333"/>
      <c r="I21" s="333"/>
      <c r="J21" s="331">
        <f t="shared" si="0"/>
        <v>1627.07</v>
      </c>
      <c r="K21" s="333"/>
      <c r="L21" s="333"/>
      <c r="M21" s="334"/>
      <c r="N21" s="335"/>
      <c r="O21" s="336"/>
      <c r="P21" s="330"/>
      <c r="Q21" s="330"/>
    </row>
    <row r="22" spans="1:17" x14ac:dyDescent="0.25">
      <c r="A22" s="330">
        <f t="shared" si="3"/>
        <v>19</v>
      </c>
      <c r="B22" s="330" t="s">
        <v>127</v>
      </c>
      <c r="C22" s="330" t="s">
        <v>418</v>
      </c>
      <c r="D22" s="345">
        <v>709.16300000000001</v>
      </c>
      <c r="E22" s="233" t="s">
        <v>694</v>
      </c>
      <c r="F22" s="233">
        <v>2</v>
      </c>
      <c r="G22" s="332" t="s">
        <v>693</v>
      </c>
      <c r="H22" s="333"/>
      <c r="I22" s="333"/>
      <c r="J22" s="331">
        <f t="shared" si="0"/>
        <v>709.16300000000001</v>
      </c>
      <c r="K22" s="333"/>
      <c r="L22" s="333"/>
      <c r="M22" s="334"/>
      <c r="N22" s="335"/>
      <c r="O22" s="336"/>
      <c r="P22" s="330"/>
      <c r="Q22" s="330"/>
    </row>
    <row r="23" spans="1:17" x14ac:dyDescent="0.25">
      <c r="A23" s="330">
        <f t="shared" si="3"/>
        <v>20</v>
      </c>
      <c r="B23" s="330" t="s">
        <v>418</v>
      </c>
      <c r="C23" s="330" t="s">
        <v>128</v>
      </c>
      <c r="D23" s="345">
        <v>2681.6109999999999</v>
      </c>
      <c r="E23" s="233" t="s">
        <v>694</v>
      </c>
      <c r="F23" s="233">
        <v>7</v>
      </c>
      <c r="G23" s="332" t="s">
        <v>693</v>
      </c>
      <c r="H23" s="333"/>
      <c r="I23" s="333"/>
      <c r="J23" s="331">
        <f t="shared" si="0"/>
        <v>2681.6109999999999</v>
      </c>
      <c r="K23" s="333"/>
      <c r="L23" s="333"/>
      <c r="M23" s="334"/>
      <c r="N23" s="335"/>
      <c r="O23" s="336"/>
      <c r="P23" s="330"/>
      <c r="Q23" s="330"/>
    </row>
    <row r="24" spans="1:17" x14ac:dyDescent="0.25">
      <c r="A24" s="330">
        <f t="shared" si="3"/>
        <v>21</v>
      </c>
      <c r="B24" s="330" t="s">
        <v>128</v>
      </c>
      <c r="C24" s="330" t="s">
        <v>393</v>
      </c>
      <c r="D24" s="345">
        <v>4418.3890000000001</v>
      </c>
      <c r="E24" s="233" t="s">
        <v>694</v>
      </c>
      <c r="F24" s="233">
        <v>11</v>
      </c>
      <c r="G24" s="332" t="s">
        <v>693</v>
      </c>
      <c r="H24" s="333"/>
      <c r="I24" s="333"/>
      <c r="J24" s="331">
        <f t="shared" si="0"/>
        <v>4418.3890000000001</v>
      </c>
      <c r="K24" s="333"/>
      <c r="L24" s="333"/>
      <c r="M24" s="334"/>
      <c r="N24" s="335"/>
      <c r="O24" s="336"/>
      <c r="P24" s="330"/>
      <c r="Q24" s="330"/>
    </row>
    <row r="25" spans="1:17" x14ac:dyDescent="0.25">
      <c r="A25" s="330">
        <f t="shared" si="3"/>
        <v>22</v>
      </c>
      <c r="B25" s="330" t="s">
        <v>134</v>
      </c>
      <c r="C25" s="330" t="s">
        <v>135</v>
      </c>
      <c r="D25" s="346">
        <v>4964.92</v>
      </c>
      <c r="E25" s="233" t="s">
        <v>694</v>
      </c>
      <c r="F25" s="233">
        <v>12</v>
      </c>
      <c r="G25" s="342" t="s">
        <v>695</v>
      </c>
      <c r="H25" s="333"/>
      <c r="I25" s="333"/>
      <c r="J25" s="331">
        <f t="shared" si="0"/>
        <v>4964.92</v>
      </c>
      <c r="K25" s="333"/>
      <c r="L25" s="333"/>
      <c r="M25" s="334"/>
      <c r="N25" s="335"/>
      <c r="O25" s="336"/>
      <c r="P25" s="330"/>
      <c r="Q25" s="330"/>
    </row>
    <row r="26" spans="1:17" x14ac:dyDescent="0.25">
      <c r="A26" s="330">
        <f t="shared" si="3"/>
        <v>23</v>
      </c>
      <c r="B26" s="330" t="s">
        <v>135</v>
      </c>
      <c r="C26" s="330" t="s">
        <v>136</v>
      </c>
      <c r="D26" s="346">
        <v>1004.183</v>
      </c>
      <c r="E26" s="233" t="s">
        <v>694</v>
      </c>
      <c r="F26" s="233">
        <v>3</v>
      </c>
      <c r="G26" s="342" t="s">
        <v>695</v>
      </c>
      <c r="H26" s="333"/>
      <c r="I26" s="333"/>
      <c r="J26" s="331">
        <f t="shared" si="0"/>
        <v>1004.183</v>
      </c>
      <c r="K26" s="333"/>
      <c r="L26" s="333"/>
      <c r="M26" s="334"/>
      <c r="N26" s="335"/>
      <c r="O26" s="336"/>
      <c r="P26" s="330"/>
      <c r="Q26" s="330"/>
    </row>
    <row r="27" spans="1:17" x14ac:dyDescent="0.25">
      <c r="A27" s="330">
        <f t="shared" si="3"/>
        <v>24</v>
      </c>
      <c r="B27" s="330" t="s">
        <v>136</v>
      </c>
      <c r="C27" s="330" t="s">
        <v>699</v>
      </c>
      <c r="D27" s="346">
        <v>242.893</v>
      </c>
      <c r="E27" s="233" t="s">
        <v>692</v>
      </c>
      <c r="F27" s="233">
        <v>1</v>
      </c>
      <c r="G27" s="342" t="s">
        <v>695</v>
      </c>
      <c r="H27" s="333"/>
      <c r="I27" s="333"/>
      <c r="J27" s="331">
        <f t="shared" si="0"/>
        <v>242.893</v>
      </c>
      <c r="K27" s="333"/>
      <c r="L27" s="333"/>
      <c r="M27" s="334"/>
      <c r="N27" s="335"/>
      <c r="O27" s="336"/>
      <c r="P27" s="330"/>
      <c r="Q27" s="330"/>
    </row>
    <row r="28" spans="1:17" x14ac:dyDescent="0.25">
      <c r="A28" s="330">
        <f t="shared" si="3"/>
        <v>25</v>
      </c>
      <c r="B28" s="330" t="s">
        <v>137</v>
      </c>
      <c r="C28" s="330" t="s">
        <v>700</v>
      </c>
      <c r="D28" s="346">
        <v>329.72800000000001</v>
      </c>
      <c r="E28" s="233" t="s">
        <v>692</v>
      </c>
      <c r="F28" s="233">
        <v>1</v>
      </c>
      <c r="G28" s="342" t="s">
        <v>695</v>
      </c>
      <c r="H28" s="333"/>
      <c r="I28" s="333"/>
      <c r="J28" s="331">
        <f t="shared" si="0"/>
        <v>329.72800000000001</v>
      </c>
      <c r="K28" s="333"/>
      <c r="L28" s="333"/>
      <c r="M28" s="334"/>
      <c r="N28" s="335"/>
      <c r="O28" s="336"/>
      <c r="P28" s="330"/>
      <c r="Q28" s="330"/>
    </row>
    <row r="29" spans="1:17" x14ac:dyDescent="0.25">
      <c r="A29" s="330">
        <f t="shared" si="3"/>
        <v>26</v>
      </c>
      <c r="B29" s="330" t="s">
        <v>138</v>
      </c>
      <c r="C29" s="330" t="s">
        <v>247</v>
      </c>
      <c r="D29" s="346">
        <v>416.87799999999999</v>
      </c>
      <c r="E29" s="233" t="s">
        <v>692</v>
      </c>
      <c r="F29" s="233">
        <v>1</v>
      </c>
      <c r="G29" s="342" t="s">
        <v>695</v>
      </c>
      <c r="H29" s="333"/>
      <c r="I29" s="333"/>
      <c r="J29" s="331">
        <f t="shared" si="0"/>
        <v>416.87799999999999</v>
      </c>
      <c r="K29" s="333"/>
      <c r="L29" s="333"/>
      <c r="M29" s="334"/>
      <c r="N29" s="335"/>
      <c r="O29" s="336"/>
      <c r="P29" s="330"/>
      <c r="Q29" s="330"/>
    </row>
    <row r="30" spans="1:17" x14ac:dyDescent="0.25">
      <c r="A30" s="330">
        <f t="shared" si="3"/>
        <v>27</v>
      </c>
      <c r="B30" s="330" t="s">
        <v>247</v>
      </c>
      <c r="C30" s="330" t="s">
        <v>701</v>
      </c>
      <c r="D30" s="346">
        <v>480.26900000000001</v>
      </c>
      <c r="E30" s="233" t="s">
        <v>692</v>
      </c>
      <c r="F30" s="233">
        <v>1</v>
      </c>
      <c r="G30" s="342" t="s">
        <v>695</v>
      </c>
      <c r="H30" s="333"/>
      <c r="I30" s="333"/>
      <c r="J30" s="331">
        <f t="shared" si="0"/>
        <v>480.26900000000001</v>
      </c>
      <c r="K30" s="333"/>
      <c r="L30" s="333"/>
      <c r="M30" s="334"/>
      <c r="N30" s="335"/>
      <c r="O30" s="336"/>
      <c r="P30" s="330"/>
      <c r="Q30" s="330"/>
    </row>
    <row r="31" spans="1:17" x14ac:dyDescent="0.25">
      <c r="A31" s="330">
        <f t="shared" si="3"/>
        <v>28</v>
      </c>
      <c r="B31" s="330" t="s">
        <v>11</v>
      </c>
      <c r="C31" s="330" t="s">
        <v>702</v>
      </c>
      <c r="D31" s="346">
        <v>223.816</v>
      </c>
      <c r="E31" s="233" t="s">
        <v>692</v>
      </c>
      <c r="F31" s="233">
        <v>1</v>
      </c>
      <c r="G31" s="342" t="s">
        <v>695</v>
      </c>
      <c r="H31" s="333"/>
      <c r="I31" s="333"/>
      <c r="J31" s="331">
        <f t="shared" si="0"/>
        <v>223.816</v>
      </c>
      <c r="K31" s="333"/>
      <c r="L31" s="333"/>
      <c r="M31" s="334"/>
      <c r="N31" s="335"/>
      <c r="O31" s="336"/>
      <c r="P31" s="330"/>
      <c r="Q31" s="330"/>
    </row>
    <row r="32" spans="1:17" x14ac:dyDescent="0.25">
      <c r="A32" s="330">
        <f t="shared" si="3"/>
        <v>29</v>
      </c>
      <c r="B32" s="330" t="s">
        <v>68</v>
      </c>
      <c r="C32" s="330" t="s">
        <v>703</v>
      </c>
      <c r="D32" s="346">
        <v>5019.34</v>
      </c>
      <c r="E32" s="233" t="s">
        <v>694</v>
      </c>
      <c r="F32" s="233">
        <v>13</v>
      </c>
      <c r="G32" s="342" t="s">
        <v>695</v>
      </c>
      <c r="H32" s="333"/>
      <c r="I32" s="333"/>
      <c r="J32" s="331">
        <f t="shared" si="0"/>
        <v>5019.34</v>
      </c>
      <c r="K32" s="333"/>
      <c r="L32" s="333"/>
      <c r="M32" s="334"/>
      <c r="N32" s="335"/>
      <c r="O32" s="336"/>
      <c r="P32" s="330"/>
      <c r="Q32" s="330"/>
    </row>
    <row r="33" spans="1:17" x14ac:dyDescent="0.25">
      <c r="A33" s="330">
        <f t="shared" si="3"/>
        <v>30</v>
      </c>
      <c r="B33" s="330" t="s">
        <v>12</v>
      </c>
      <c r="C33" s="330" t="s">
        <v>704</v>
      </c>
      <c r="D33" s="346">
        <v>392.69400000000002</v>
      </c>
      <c r="E33" s="233" t="s">
        <v>692</v>
      </c>
      <c r="F33" s="233">
        <v>1</v>
      </c>
      <c r="G33" s="342" t="s">
        <v>695</v>
      </c>
      <c r="H33" s="333"/>
      <c r="I33" s="333"/>
      <c r="J33" s="331">
        <f t="shared" si="0"/>
        <v>392.69400000000002</v>
      </c>
      <c r="K33" s="333"/>
      <c r="L33" s="333"/>
      <c r="M33" s="334"/>
      <c r="N33" s="335"/>
      <c r="O33" s="336"/>
      <c r="P33" s="337"/>
      <c r="Q33" s="330"/>
    </row>
    <row r="34" spans="1:17" x14ac:dyDescent="0.25">
      <c r="A34" s="330">
        <f t="shared" si="3"/>
        <v>31</v>
      </c>
      <c r="B34" s="330" t="s">
        <v>13</v>
      </c>
      <c r="C34" s="330" t="s">
        <v>705</v>
      </c>
      <c r="D34" s="346">
        <v>398.404</v>
      </c>
      <c r="E34" s="233" t="s">
        <v>692</v>
      </c>
      <c r="F34" s="233">
        <v>1</v>
      </c>
      <c r="G34" s="342" t="s">
        <v>695</v>
      </c>
      <c r="H34" s="333"/>
      <c r="I34" s="333"/>
      <c r="J34" s="331">
        <f t="shared" si="0"/>
        <v>398.404</v>
      </c>
      <c r="K34" s="333"/>
      <c r="L34" s="333"/>
      <c r="M34" s="334"/>
      <c r="N34" s="335"/>
      <c r="O34" s="336"/>
      <c r="P34" s="330"/>
      <c r="Q34" s="330"/>
    </row>
    <row r="35" spans="1:17" x14ac:dyDescent="0.25">
      <c r="A35" s="330">
        <f t="shared" si="3"/>
        <v>32</v>
      </c>
      <c r="B35" s="330" t="s">
        <v>20</v>
      </c>
      <c r="C35" s="330" t="s">
        <v>706</v>
      </c>
      <c r="D35" s="346">
        <v>3030.0290000000005</v>
      </c>
      <c r="E35" s="233" t="s">
        <v>694</v>
      </c>
      <c r="F35" s="233">
        <v>8</v>
      </c>
      <c r="G35" s="332" t="s">
        <v>693</v>
      </c>
      <c r="H35" s="333"/>
      <c r="I35" s="333"/>
      <c r="J35" s="331">
        <f t="shared" si="0"/>
        <v>3030.0290000000005</v>
      </c>
      <c r="K35" s="333"/>
      <c r="L35" s="333"/>
      <c r="M35" s="334"/>
      <c r="N35" s="335"/>
      <c r="O35" s="336"/>
      <c r="P35" s="337"/>
      <c r="Q35" s="330"/>
    </row>
    <row r="36" spans="1:17" x14ac:dyDescent="0.25">
      <c r="A36" s="330">
        <f t="shared" si="3"/>
        <v>33</v>
      </c>
      <c r="B36" s="330" t="s">
        <v>21</v>
      </c>
      <c r="C36" s="330" t="s">
        <v>707</v>
      </c>
      <c r="D36" s="346">
        <v>279.36</v>
      </c>
      <c r="E36" s="233" t="s">
        <v>692</v>
      </c>
      <c r="F36" s="233">
        <v>1</v>
      </c>
      <c r="G36" s="332" t="s">
        <v>693</v>
      </c>
      <c r="H36" s="333"/>
      <c r="I36" s="333"/>
      <c r="J36" s="331">
        <f t="shared" si="0"/>
        <v>279.36</v>
      </c>
      <c r="K36" s="333"/>
      <c r="L36" s="333"/>
      <c r="M36" s="334"/>
      <c r="N36" s="335"/>
      <c r="O36" s="336"/>
      <c r="P36" s="337"/>
      <c r="Q36" s="330"/>
    </row>
    <row r="37" spans="1:17" x14ac:dyDescent="0.25">
      <c r="A37" s="330">
        <f t="shared" si="3"/>
        <v>34</v>
      </c>
      <c r="B37" s="330" t="s">
        <v>22</v>
      </c>
      <c r="C37" s="330" t="s">
        <v>708</v>
      </c>
      <c r="D37" s="346">
        <v>2550.1669999999999</v>
      </c>
      <c r="E37" s="233" t="s">
        <v>694</v>
      </c>
      <c r="F37" s="233">
        <v>7</v>
      </c>
      <c r="G37" s="342" t="s">
        <v>695</v>
      </c>
      <c r="H37" s="338"/>
      <c r="I37" s="338"/>
      <c r="J37" s="331">
        <f t="shared" si="0"/>
        <v>2550.1669999999999</v>
      </c>
      <c r="K37" s="338"/>
      <c r="L37" s="338"/>
      <c r="M37" s="334"/>
      <c r="N37" s="335"/>
      <c r="O37" s="339"/>
      <c r="P37" s="330"/>
      <c r="Q37" s="330"/>
    </row>
    <row r="38" spans="1:17" x14ac:dyDescent="0.25">
      <c r="A38" s="330">
        <f t="shared" si="3"/>
        <v>35</v>
      </c>
      <c r="B38" s="330" t="s">
        <v>23</v>
      </c>
      <c r="C38" s="330" t="s">
        <v>709</v>
      </c>
      <c r="D38" s="346">
        <v>2283.5349999999999</v>
      </c>
      <c r="E38" s="233" t="s">
        <v>694</v>
      </c>
      <c r="F38" s="233">
        <v>6</v>
      </c>
      <c r="G38" s="342" t="s">
        <v>695</v>
      </c>
      <c r="H38" s="338"/>
      <c r="I38" s="338"/>
      <c r="J38" s="331">
        <f t="shared" si="0"/>
        <v>2283.5349999999999</v>
      </c>
      <c r="K38" s="338"/>
      <c r="L38" s="338"/>
      <c r="M38" s="334"/>
      <c r="N38" s="335"/>
      <c r="O38" s="340"/>
      <c r="P38" s="330"/>
      <c r="Q38" s="330"/>
    </row>
    <row r="39" spans="1:17" x14ac:dyDescent="0.25">
      <c r="A39" s="330">
        <f t="shared" si="3"/>
        <v>36</v>
      </c>
      <c r="B39" s="330" t="s">
        <v>24</v>
      </c>
      <c r="C39" s="330" t="s">
        <v>710</v>
      </c>
      <c r="D39" s="346">
        <v>259.048</v>
      </c>
      <c r="E39" s="233" t="s">
        <v>692</v>
      </c>
      <c r="F39" s="233">
        <v>1</v>
      </c>
      <c r="G39" s="332" t="s">
        <v>693</v>
      </c>
      <c r="H39" s="333"/>
      <c r="I39" s="333"/>
      <c r="J39" s="331">
        <f t="shared" ref="J39:J63" si="4">D39</f>
        <v>259.048</v>
      </c>
      <c r="K39" s="333"/>
      <c r="L39" s="333"/>
      <c r="M39" s="334"/>
      <c r="N39" s="335"/>
      <c r="O39" s="336"/>
      <c r="P39" s="330"/>
      <c r="Q39" s="330"/>
    </row>
    <row r="40" spans="1:17" x14ac:dyDescent="0.25">
      <c r="A40" s="330">
        <f t="shared" si="3"/>
        <v>37</v>
      </c>
      <c r="B40" s="330" t="s">
        <v>25</v>
      </c>
      <c r="C40" s="330" t="s">
        <v>395</v>
      </c>
      <c r="D40" s="346">
        <v>440.45499999999998</v>
      </c>
      <c r="E40" s="233" t="s">
        <v>692</v>
      </c>
      <c r="F40" s="233">
        <v>1</v>
      </c>
      <c r="G40" s="342" t="s">
        <v>695</v>
      </c>
      <c r="H40" s="333"/>
      <c r="I40" s="333"/>
      <c r="J40" s="331">
        <f t="shared" si="4"/>
        <v>440.45499999999998</v>
      </c>
      <c r="K40" s="333"/>
      <c r="L40" s="333"/>
      <c r="M40" s="334"/>
      <c r="N40" s="335"/>
      <c r="O40" s="336"/>
      <c r="P40" s="337"/>
      <c r="Q40" s="330"/>
    </row>
    <row r="41" spans="1:17" x14ac:dyDescent="0.25">
      <c r="A41" s="330">
        <f t="shared" si="3"/>
        <v>38</v>
      </c>
      <c r="B41" s="330" t="s">
        <v>395</v>
      </c>
      <c r="C41" s="330" t="s">
        <v>711</v>
      </c>
      <c r="D41" s="346">
        <v>496.685</v>
      </c>
      <c r="E41" s="233" t="s">
        <v>692</v>
      </c>
      <c r="F41" s="233">
        <v>1</v>
      </c>
      <c r="G41" s="342" t="s">
        <v>695</v>
      </c>
      <c r="H41" s="333"/>
      <c r="I41" s="333"/>
      <c r="J41" s="331">
        <f t="shared" si="4"/>
        <v>496.685</v>
      </c>
      <c r="K41" s="333"/>
      <c r="L41" s="333"/>
      <c r="M41" s="334"/>
      <c r="N41" s="335"/>
      <c r="O41" s="336"/>
      <c r="P41" s="330"/>
      <c r="Q41" s="330"/>
    </row>
    <row r="42" spans="1:17" x14ac:dyDescent="0.25">
      <c r="A42" s="330">
        <f t="shared" si="3"/>
        <v>39</v>
      </c>
      <c r="B42" s="330" t="s">
        <v>26</v>
      </c>
      <c r="C42" s="330" t="s">
        <v>712</v>
      </c>
      <c r="D42" s="346">
        <v>244.029</v>
      </c>
      <c r="E42" s="233" t="s">
        <v>692</v>
      </c>
      <c r="F42" s="233">
        <v>1</v>
      </c>
      <c r="G42" s="342" t="s">
        <v>695</v>
      </c>
      <c r="H42" s="333"/>
      <c r="I42" s="333"/>
      <c r="J42" s="331">
        <f t="shared" si="4"/>
        <v>244.029</v>
      </c>
      <c r="K42" s="333"/>
      <c r="L42" s="333"/>
      <c r="M42" s="334"/>
      <c r="N42" s="335"/>
      <c r="O42" s="336"/>
      <c r="P42" s="330"/>
      <c r="Q42" s="330"/>
    </row>
    <row r="43" spans="1:17" x14ac:dyDescent="0.25">
      <c r="A43" s="330">
        <f t="shared" si="3"/>
        <v>40</v>
      </c>
      <c r="B43" s="330" t="s">
        <v>27</v>
      </c>
      <c r="C43" s="330" t="s">
        <v>713</v>
      </c>
      <c r="D43" s="346">
        <v>237.428</v>
      </c>
      <c r="E43" s="233" t="s">
        <v>692</v>
      </c>
      <c r="F43" s="233">
        <v>1</v>
      </c>
      <c r="G43" s="342" t="s">
        <v>695</v>
      </c>
      <c r="H43" s="333"/>
      <c r="I43" s="333"/>
      <c r="J43" s="331">
        <f t="shared" si="4"/>
        <v>237.428</v>
      </c>
      <c r="K43" s="333"/>
      <c r="L43" s="333"/>
      <c r="M43" s="334"/>
      <c r="N43" s="335"/>
      <c r="O43" s="336"/>
      <c r="P43" s="330"/>
      <c r="Q43" s="330"/>
    </row>
    <row r="44" spans="1:17" x14ac:dyDescent="0.25">
      <c r="A44" s="330">
        <f t="shared" si="3"/>
        <v>41</v>
      </c>
      <c r="B44" s="330" t="s">
        <v>28</v>
      </c>
      <c r="C44" s="330" t="s">
        <v>714</v>
      </c>
      <c r="D44" s="346">
        <v>203.47900000000001</v>
      </c>
      <c r="E44" s="233" t="s">
        <v>692</v>
      </c>
      <c r="F44" s="233">
        <v>1</v>
      </c>
      <c r="G44" s="342" t="s">
        <v>695</v>
      </c>
      <c r="H44" s="333"/>
      <c r="I44" s="333"/>
      <c r="J44" s="331">
        <f t="shared" si="4"/>
        <v>203.47900000000001</v>
      </c>
      <c r="K44" s="333"/>
      <c r="L44" s="333"/>
      <c r="M44" s="334"/>
      <c r="N44" s="335"/>
      <c r="O44" s="336"/>
      <c r="P44" s="330"/>
      <c r="Q44" s="330"/>
    </row>
    <row r="45" spans="1:17" x14ac:dyDescent="0.25">
      <c r="A45" s="330">
        <f t="shared" si="3"/>
        <v>42</v>
      </c>
      <c r="B45" s="330" t="s">
        <v>29</v>
      </c>
      <c r="C45" s="330" t="s">
        <v>715</v>
      </c>
      <c r="D45" s="346">
        <v>2548.2750000000001</v>
      </c>
      <c r="E45" s="233" t="s">
        <v>694</v>
      </c>
      <c r="F45" s="233">
        <v>7</v>
      </c>
      <c r="G45" s="342" t="s">
        <v>695</v>
      </c>
      <c r="H45" s="333"/>
      <c r="I45" s="333"/>
      <c r="J45" s="331">
        <f t="shared" si="4"/>
        <v>2548.2750000000001</v>
      </c>
      <c r="K45" s="333"/>
      <c r="L45" s="333"/>
      <c r="M45" s="334"/>
      <c r="N45" s="335"/>
      <c r="O45" s="336"/>
      <c r="P45" s="330"/>
      <c r="Q45" s="330"/>
    </row>
    <row r="46" spans="1:17" x14ac:dyDescent="0.25">
      <c r="A46" s="330">
        <f t="shared" si="3"/>
        <v>43</v>
      </c>
      <c r="B46" s="330" t="s">
        <v>32</v>
      </c>
      <c r="C46" s="330" t="s">
        <v>716</v>
      </c>
      <c r="D46" s="346">
        <v>211.209</v>
      </c>
      <c r="E46" s="233" t="s">
        <v>692</v>
      </c>
      <c r="F46" s="233">
        <v>1</v>
      </c>
      <c r="G46" s="342" t="s">
        <v>695</v>
      </c>
      <c r="H46" s="333"/>
      <c r="I46" s="333"/>
      <c r="J46" s="331">
        <f t="shared" si="4"/>
        <v>211.209</v>
      </c>
      <c r="K46" s="333"/>
      <c r="L46" s="333"/>
      <c r="M46" s="334"/>
      <c r="N46" s="335"/>
      <c r="O46" s="336"/>
      <c r="P46" s="337"/>
      <c r="Q46" s="330"/>
    </row>
    <row r="47" spans="1:17" x14ac:dyDescent="0.25">
      <c r="A47" s="330">
        <f t="shared" si="3"/>
        <v>44</v>
      </c>
      <c r="B47" s="330" t="s">
        <v>33</v>
      </c>
      <c r="C47" s="330" t="s">
        <v>426</v>
      </c>
      <c r="D47" s="346">
        <v>2379.2039999999997</v>
      </c>
      <c r="E47" s="233" t="s">
        <v>694</v>
      </c>
      <c r="F47" s="233">
        <v>6</v>
      </c>
      <c r="G47" s="342" t="s">
        <v>695</v>
      </c>
      <c r="H47" s="333"/>
      <c r="I47" s="333"/>
      <c r="J47" s="331">
        <f t="shared" si="4"/>
        <v>2379.2039999999997</v>
      </c>
      <c r="K47" s="333"/>
      <c r="L47" s="333"/>
      <c r="M47" s="334"/>
      <c r="N47" s="335"/>
      <c r="O47" s="336"/>
      <c r="P47" s="330"/>
      <c r="Q47" s="330"/>
    </row>
    <row r="48" spans="1:17" x14ac:dyDescent="0.25">
      <c r="A48" s="330">
        <f t="shared" si="3"/>
        <v>45</v>
      </c>
      <c r="B48" s="330" t="s">
        <v>426</v>
      </c>
      <c r="C48" s="330" t="s">
        <v>717</v>
      </c>
      <c r="D48" s="346">
        <v>2669.0070000000001</v>
      </c>
      <c r="E48" s="233" t="s">
        <v>694</v>
      </c>
      <c r="F48" s="233">
        <v>7</v>
      </c>
      <c r="G48" s="342" t="s">
        <v>695</v>
      </c>
      <c r="H48" s="333"/>
      <c r="I48" s="333"/>
      <c r="J48" s="331">
        <f t="shared" si="4"/>
        <v>2669.0070000000001</v>
      </c>
      <c r="K48" s="333"/>
      <c r="L48" s="333"/>
      <c r="M48" s="334"/>
      <c r="N48" s="335"/>
      <c r="O48" s="336"/>
      <c r="P48" s="330"/>
      <c r="Q48" s="330"/>
    </row>
    <row r="49" spans="1:17" x14ac:dyDescent="0.25">
      <c r="A49" s="330">
        <f t="shared" si="3"/>
        <v>46</v>
      </c>
      <c r="B49" s="330" t="s">
        <v>34</v>
      </c>
      <c r="C49" s="330" t="s">
        <v>718</v>
      </c>
      <c r="D49" s="346">
        <v>4124.232</v>
      </c>
      <c r="E49" s="233" t="s">
        <v>694</v>
      </c>
      <c r="F49" s="233">
        <v>11</v>
      </c>
      <c r="G49" s="342" t="s">
        <v>695</v>
      </c>
      <c r="H49" s="333"/>
      <c r="I49" s="333"/>
      <c r="J49" s="331">
        <f t="shared" si="4"/>
        <v>4124.232</v>
      </c>
      <c r="K49" s="333"/>
      <c r="L49" s="333"/>
      <c r="M49" s="334"/>
      <c r="N49" s="335"/>
      <c r="O49" s="336"/>
      <c r="P49" s="330"/>
      <c r="Q49" s="330"/>
    </row>
    <row r="50" spans="1:17" x14ac:dyDescent="0.25">
      <c r="A50" s="330">
        <f t="shared" si="3"/>
        <v>47</v>
      </c>
      <c r="B50" s="330" t="s">
        <v>9</v>
      </c>
      <c r="C50" s="330" t="s">
        <v>719</v>
      </c>
      <c r="D50" s="346">
        <v>4333.3689999999997</v>
      </c>
      <c r="E50" s="233" t="s">
        <v>694</v>
      </c>
      <c r="F50" s="233">
        <v>11</v>
      </c>
      <c r="G50" s="332" t="s">
        <v>693</v>
      </c>
      <c r="H50" s="333"/>
      <c r="I50" s="333"/>
      <c r="J50" s="331">
        <f t="shared" si="4"/>
        <v>4333.3689999999997</v>
      </c>
      <c r="K50" s="333"/>
      <c r="L50" s="333"/>
      <c r="M50" s="334"/>
      <c r="N50" s="335"/>
      <c r="O50" s="336"/>
      <c r="P50" s="330"/>
      <c r="Q50" s="330"/>
    </row>
    <row r="51" spans="1:17" x14ac:dyDescent="0.25">
      <c r="A51" s="330">
        <f t="shared" si="3"/>
        <v>48</v>
      </c>
      <c r="B51" s="330" t="s">
        <v>40</v>
      </c>
      <c r="C51" s="330" t="s">
        <v>722</v>
      </c>
      <c r="D51" s="346">
        <v>4916.2929999999997</v>
      </c>
      <c r="E51" s="233" t="s">
        <v>694</v>
      </c>
      <c r="F51" s="233">
        <v>12</v>
      </c>
      <c r="G51" s="342" t="s">
        <v>695</v>
      </c>
      <c r="H51" s="333"/>
      <c r="I51" s="333"/>
      <c r="J51" s="331">
        <f t="shared" si="4"/>
        <v>4916.2929999999997</v>
      </c>
      <c r="K51" s="333"/>
      <c r="L51" s="333"/>
      <c r="M51" s="334"/>
      <c r="N51" s="335"/>
      <c r="O51" s="336"/>
      <c r="P51" s="330"/>
      <c r="Q51" s="330"/>
    </row>
    <row r="52" spans="1:17" x14ac:dyDescent="0.25">
      <c r="A52" s="330">
        <f t="shared" si="3"/>
        <v>49</v>
      </c>
      <c r="B52" s="330" t="s">
        <v>8</v>
      </c>
      <c r="C52" s="330" t="s">
        <v>457</v>
      </c>
      <c r="D52" s="346">
        <v>453.99900000000002</v>
      </c>
      <c r="E52" s="233" t="s">
        <v>692</v>
      </c>
      <c r="F52" s="233">
        <v>1</v>
      </c>
      <c r="G52" s="342" t="s">
        <v>695</v>
      </c>
      <c r="H52" s="333"/>
      <c r="I52" s="333"/>
      <c r="J52" s="331">
        <f t="shared" si="4"/>
        <v>453.99900000000002</v>
      </c>
      <c r="K52" s="333"/>
      <c r="L52" s="333"/>
      <c r="M52" s="334"/>
      <c r="N52" s="335"/>
      <c r="O52" s="336"/>
      <c r="P52" s="330"/>
      <c r="Q52" s="330"/>
    </row>
    <row r="53" spans="1:17" x14ac:dyDescent="0.25">
      <c r="A53" s="330">
        <f t="shared" si="3"/>
        <v>50</v>
      </c>
      <c r="B53" s="330" t="s">
        <v>457</v>
      </c>
      <c r="C53" s="330" t="s">
        <v>723</v>
      </c>
      <c r="D53" s="346">
        <v>1291.5230000000001</v>
      </c>
      <c r="E53" s="233" t="s">
        <v>694</v>
      </c>
      <c r="F53" s="233">
        <v>3</v>
      </c>
      <c r="G53" s="342" t="s">
        <v>695</v>
      </c>
      <c r="H53" s="341"/>
      <c r="I53" s="341"/>
      <c r="J53" s="331">
        <f t="shared" si="4"/>
        <v>1291.5230000000001</v>
      </c>
      <c r="K53" s="341"/>
      <c r="L53" s="341"/>
      <c r="M53" s="334"/>
      <c r="N53" s="335"/>
      <c r="O53" s="339"/>
      <c r="P53" s="330"/>
      <c r="Q53" s="330"/>
    </row>
    <row r="54" spans="1:17" x14ac:dyDescent="0.25">
      <c r="A54" s="330">
        <f t="shared" si="3"/>
        <v>51</v>
      </c>
      <c r="B54" s="330" t="s">
        <v>69</v>
      </c>
      <c r="C54" s="330" t="s">
        <v>403</v>
      </c>
      <c r="D54" s="346">
        <v>2496.3940000000002</v>
      </c>
      <c r="E54" s="233" t="s">
        <v>694</v>
      </c>
      <c r="F54" s="233">
        <v>6</v>
      </c>
      <c r="G54" s="342" t="s">
        <v>695</v>
      </c>
      <c r="H54" s="333"/>
      <c r="I54" s="333"/>
      <c r="J54" s="331">
        <f t="shared" si="4"/>
        <v>2496.3940000000002</v>
      </c>
      <c r="K54" s="333"/>
      <c r="L54" s="333"/>
      <c r="M54" s="334"/>
      <c r="N54" s="335"/>
      <c r="O54" s="336"/>
      <c r="P54" s="330"/>
      <c r="Q54" s="330"/>
    </row>
    <row r="55" spans="1:17" x14ac:dyDescent="0.25">
      <c r="A55" s="330">
        <f t="shared" si="3"/>
        <v>52</v>
      </c>
      <c r="B55" s="330" t="s">
        <v>43</v>
      </c>
      <c r="C55" s="330" t="s">
        <v>374</v>
      </c>
      <c r="D55" s="346">
        <v>4665.9179999999997</v>
      </c>
      <c r="E55" s="233" t="s">
        <v>694</v>
      </c>
      <c r="F55" s="233">
        <v>12</v>
      </c>
      <c r="G55" s="332" t="s">
        <v>693</v>
      </c>
      <c r="H55" s="333"/>
      <c r="I55" s="333"/>
      <c r="J55" s="331">
        <f t="shared" si="4"/>
        <v>4665.9179999999997</v>
      </c>
      <c r="K55" s="333"/>
      <c r="L55" s="333"/>
      <c r="M55" s="334"/>
      <c r="N55" s="335"/>
      <c r="O55" s="336"/>
      <c r="P55" s="330"/>
      <c r="Q55" s="330"/>
    </row>
    <row r="56" spans="1:17" x14ac:dyDescent="0.25">
      <c r="A56" s="330">
        <f t="shared" si="3"/>
        <v>53</v>
      </c>
      <c r="B56" s="330" t="s">
        <v>374</v>
      </c>
      <c r="C56" s="330" t="s">
        <v>724</v>
      </c>
      <c r="D56" s="346">
        <v>410.60700000000003</v>
      </c>
      <c r="E56" s="233" t="s">
        <v>692</v>
      </c>
      <c r="F56" s="233">
        <v>1</v>
      </c>
      <c r="G56" s="332" t="s">
        <v>693</v>
      </c>
      <c r="H56" s="333"/>
      <c r="I56" s="333"/>
      <c r="J56" s="331">
        <f t="shared" si="4"/>
        <v>410.60700000000003</v>
      </c>
      <c r="K56" s="333"/>
      <c r="L56" s="333"/>
      <c r="M56" s="334"/>
      <c r="N56" s="335"/>
      <c r="O56" s="336"/>
      <c r="P56" s="330"/>
      <c r="Q56" s="330"/>
    </row>
    <row r="57" spans="1:17" x14ac:dyDescent="0.25">
      <c r="A57" s="330">
        <f t="shared" si="3"/>
        <v>54</v>
      </c>
      <c r="B57" s="330" t="s">
        <v>44</v>
      </c>
      <c r="C57" s="330" t="s">
        <v>725</v>
      </c>
      <c r="D57" s="346">
        <v>823.78199999999993</v>
      </c>
      <c r="E57" s="233" t="s">
        <v>694</v>
      </c>
      <c r="F57" s="233">
        <v>2</v>
      </c>
      <c r="G57" s="332" t="s">
        <v>693</v>
      </c>
      <c r="H57" s="333"/>
      <c r="I57" s="333"/>
      <c r="J57" s="331">
        <f t="shared" si="4"/>
        <v>823.78199999999993</v>
      </c>
      <c r="K57" s="333"/>
      <c r="L57" s="333"/>
      <c r="M57" s="334"/>
      <c r="N57" s="335"/>
      <c r="O57" s="336"/>
      <c r="P57" s="330"/>
      <c r="Q57" s="330"/>
    </row>
    <row r="58" spans="1:17" x14ac:dyDescent="0.25">
      <c r="A58" s="330">
        <f t="shared" si="3"/>
        <v>55</v>
      </c>
      <c r="B58" s="330" t="s">
        <v>46</v>
      </c>
      <c r="C58" s="330" t="s">
        <v>726</v>
      </c>
      <c r="D58" s="346">
        <v>1258.998</v>
      </c>
      <c r="E58" s="233" t="s">
        <v>694</v>
      </c>
      <c r="F58" s="233">
        <v>3</v>
      </c>
      <c r="G58" s="332" t="s">
        <v>693</v>
      </c>
      <c r="H58" s="341"/>
      <c r="I58" s="341"/>
      <c r="J58" s="331">
        <f t="shared" si="4"/>
        <v>1258.998</v>
      </c>
      <c r="K58" s="341"/>
      <c r="L58" s="341"/>
      <c r="M58" s="334"/>
      <c r="N58" s="335"/>
      <c r="O58" s="339"/>
      <c r="P58" s="330"/>
      <c r="Q58" s="330"/>
    </row>
    <row r="59" spans="1:17" x14ac:dyDescent="0.25">
      <c r="A59" s="330">
        <f t="shared" si="3"/>
        <v>56</v>
      </c>
      <c r="B59" s="330" t="str">
        <f>C58</f>
        <v xml:space="preserve"> 42/3</v>
      </c>
      <c r="C59" s="330" t="s">
        <v>727</v>
      </c>
      <c r="D59" s="346">
        <v>424.89100000000002</v>
      </c>
      <c r="E59" s="233" t="s">
        <v>692</v>
      </c>
      <c r="F59" s="233">
        <v>1</v>
      </c>
      <c r="G59" s="342" t="s">
        <v>695</v>
      </c>
      <c r="H59" s="333"/>
      <c r="I59" s="333"/>
      <c r="J59" s="331">
        <f t="shared" si="4"/>
        <v>424.89100000000002</v>
      </c>
      <c r="K59" s="333"/>
      <c r="L59" s="333"/>
      <c r="M59" s="334"/>
      <c r="N59" s="335"/>
      <c r="O59" s="336"/>
      <c r="P59" s="330"/>
      <c r="Q59" s="330"/>
    </row>
    <row r="60" spans="1:17" x14ac:dyDescent="0.25">
      <c r="A60" s="330">
        <f t="shared" si="3"/>
        <v>57</v>
      </c>
      <c r="B60" s="330" t="str">
        <f>C59</f>
        <v xml:space="preserve"> 43/0</v>
      </c>
      <c r="C60" s="330" t="s">
        <v>728</v>
      </c>
      <c r="D60" s="346">
        <v>1851.866</v>
      </c>
      <c r="E60" s="233" t="s">
        <v>694</v>
      </c>
      <c r="F60" s="233">
        <v>5</v>
      </c>
      <c r="G60" s="342" t="s">
        <v>695</v>
      </c>
      <c r="H60" s="341"/>
      <c r="I60" s="341"/>
      <c r="J60" s="331">
        <f t="shared" si="4"/>
        <v>1851.866</v>
      </c>
      <c r="K60" s="341"/>
      <c r="L60" s="341"/>
      <c r="M60" s="334"/>
      <c r="N60" s="335"/>
      <c r="O60" s="339"/>
      <c r="P60" s="330"/>
      <c r="Q60" s="330"/>
    </row>
    <row r="61" spans="1:17" x14ac:dyDescent="0.25">
      <c r="A61" s="330">
        <f t="shared" si="3"/>
        <v>58</v>
      </c>
      <c r="B61" s="330" t="str">
        <f>C60</f>
        <v xml:space="preserve"> 43/5</v>
      </c>
      <c r="C61" s="330" t="s">
        <v>7</v>
      </c>
      <c r="D61" s="346">
        <v>1584.546</v>
      </c>
      <c r="E61" s="233" t="s">
        <v>694</v>
      </c>
      <c r="F61" s="233">
        <v>4</v>
      </c>
      <c r="G61" s="342" t="s">
        <v>695</v>
      </c>
      <c r="H61" s="341"/>
      <c r="I61" s="341"/>
      <c r="J61" s="331">
        <f t="shared" si="4"/>
        <v>1584.546</v>
      </c>
      <c r="K61" s="341"/>
      <c r="L61" s="341"/>
      <c r="M61" s="334"/>
      <c r="N61" s="335"/>
      <c r="O61" s="339"/>
      <c r="P61" s="330"/>
      <c r="Q61" s="330"/>
    </row>
    <row r="62" spans="1:17" x14ac:dyDescent="0.25">
      <c r="A62" s="330">
        <f t="shared" si="3"/>
        <v>59</v>
      </c>
      <c r="B62" s="330" t="str">
        <f>C61</f>
        <v>44/0</v>
      </c>
      <c r="C62" s="330" t="s">
        <v>474</v>
      </c>
      <c r="D62" s="346">
        <v>2383.1549999999997</v>
      </c>
      <c r="E62" s="233" t="s">
        <v>694</v>
      </c>
      <c r="F62" s="233">
        <v>6</v>
      </c>
      <c r="G62" s="332" t="s">
        <v>693</v>
      </c>
      <c r="H62" s="330"/>
      <c r="I62" s="330"/>
      <c r="J62" s="331">
        <f t="shared" si="4"/>
        <v>2383.1549999999997</v>
      </c>
      <c r="K62" s="330"/>
      <c r="L62" s="330"/>
      <c r="M62" s="334"/>
      <c r="N62" s="335"/>
      <c r="O62" s="336"/>
      <c r="P62" s="330"/>
      <c r="Q62" s="330"/>
    </row>
    <row r="63" spans="1:17" s="354" customFormat="1" x14ac:dyDescent="0.25">
      <c r="A63" s="330">
        <f t="shared" si="3"/>
        <v>60</v>
      </c>
      <c r="B63" s="350" t="str">
        <f>C62</f>
        <v>45/0</v>
      </c>
      <c r="C63" s="350" t="s">
        <v>475</v>
      </c>
      <c r="D63" s="351">
        <v>208.53</v>
      </c>
      <c r="E63" s="233" t="s">
        <v>692</v>
      </c>
      <c r="F63" s="233">
        <v>1</v>
      </c>
      <c r="G63" s="332" t="s">
        <v>693</v>
      </c>
      <c r="H63" s="352"/>
      <c r="I63" s="352"/>
      <c r="J63" s="331">
        <f t="shared" si="4"/>
        <v>208.53</v>
      </c>
      <c r="K63" s="352"/>
      <c r="L63" s="352"/>
      <c r="M63" s="334"/>
      <c r="N63" s="357"/>
      <c r="O63" s="353"/>
      <c r="P63" s="352"/>
      <c r="Q63" s="352"/>
    </row>
    <row r="64" spans="1:17" x14ac:dyDescent="0.25">
      <c r="A64" s="306"/>
      <c r="B64" s="306"/>
      <c r="C64" s="306"/>
      <c r="D64" s="356">
        <f>SUM(D4:D63)</f>
        <v>117850.83100000001</v>
      </c>
      <c r="E64" s="355"/>
      <c r="F64" s="356">
        <f>SUM(F4:F63)</f>
        <v>306</v>
      </c>
      <c r="G64" s="306"/>
      <c r="H64" s="349"/>
      <c r="I64" s="349"/>
      <c r="J64" s="306"/>
      <c r="K64" s="306"/>
      <c r="L64" s="349"/>
      <c r="M64" s="306"/>
      <c r="N64" s="306"/>
      <c r="O64" s="306"/>
      <c r="P64" s="306"/>
      <c r="Q64" s="306"/>
    </row>
  </sheetData>
  <conditionalFormatting sqref="B3:B61">
    <cfRule type="duplicateValues" dxfId="28" priority="1284"/>
  </conditionalFormatting>
  <conditionalFormatting sqref="B37">
    <cfRule type="duplicateValues" dxfId="27" priority="26"/>
  </conditionalFormatting>
  <conditionalFormatting sqref="B44">
    <cfRule type="duplicateValues" dxfId="26" priority="27"/>
  </conditionalFormatting>
  <conditionalFormatting sqref="B62:B63">
    <cfRule type="duplicateValues" dxfId="25" priority="31"/>
  </conditionalFormatting>
  <conditionalFormatting sqref="C38:C61 C3:C36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workbookViewId="0">
      <selection activeCell="B6" sqref="B6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483" t="s">
        <v>660</v>
      </c>
      <c r="B2" s="485" t="s">
        <v>659</v>
      </c>
      <c r="C2" s="483" t="s">
        <v>658</v>
      </c>
      <c r="D2" s="484">
        <v>45363</v>
      </c>
      <c r="E2" s="484">
        <v>46002</v>
      </c>
      <c r="F2" s="483" t="s">
        <v>657</v>
      </c>
      <c r="G2" s="483" t="s">
        <v>656</v>
      </c>
      <c r="H2" s="483" t="s">
        <v>655</v>
      </c>
      <c r="I2" s="483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640</v>
      </c>
    </row>
    <row r="15" spans="1:11" x14ac:dyDescent="0.25">
      <c r="K15" s="263" t="s">
        <v>639</v>
      </c>
    </row>
    <row r="16" spans="1:11" x14ac:dyDescent="0.25">
      <c r="K16" s="263" t="s">
        <v>638</v>
      </c>
    </row>
    <row r="17" spans="11:11" x14ac:dyDescent="0.25">
      <c r="K17" s="263" t="s">
        <v>637</v>
      </c>
    </row>
    <row r="18" spans="11:11" x14ac:dyDescent="0.25">
      <c r="K18" s="263" t="s">
        <v>636</v>
      </c>
    </row>
    <row r="19" spans="11:11" x14ac:dyDescent="0.25">
      <c r="K19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A7" sqref="A7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78" t="s">
        <v>391</v>
      </c>
      <c r="B1" s="479"/>
      <c r="C1" s="479"/>
      <c r="D1" s="480"/>
      <c r="E1" s="480"/>
      <c r="F1" s="480"/>
      <c r="G1" s="480"/>
      <c r="H1" s="480"/>
      <c r="I1" s="480"/>
      <c r="J1" s="479"/>
      <c r="K1" s="479"/>
      <c r="L1" s="479"/>
      <c r="M1" s="479"/>
      <c r="N1" s="479"/>
      <c r="O1" s="479"/>
      <c r="P1" s="481"/>
    </row>
    <row r="2" spans="1:16" s="4" customFormat="1" ht="29.25" customHeight="1" x14ac:dyDescent="0.25">
      <c r="A2" s="482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270</v>
      </c>
      <c r="N2" s="98">
        <f>COUNTIFS(N4:N602,N322)</f>
        <v>107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2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 t="s">
        <v>126</v>
      </c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 t="s">
        <v>126</v>
      </c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 t="s">
        <v>126</v>
      </c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 t="s">
        <v>126</v>
      </c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 t="s">
        <v>126</v>
      </c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 t="s">
        <v>126</v>
      </c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 t="s">
        <v>126</v>
      </c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2025-11-20T05:07:14Z</dcterms:modified>
</cp:coreProperties>
</file>